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24855" windowHeight="12240" activeTab="11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6" r:id="rId5"/>
    <sheet name="июнь" sheetId="7" r:id="rId6"/>
    <sheet name="июль" sheetId="9" r:id="rId7"/>
    <sheet name="август" sheetId="10" r:id="rId8"/>
    <sheet name="сентябрь" sheetId="11" r:id="rId9"/>
    <sheet name="октябрь" sheetId="12" r:id="rId10"/>
    <sheet name="ноябрь" sheetId="13" r:id="rId11"/>
    <sheet name="декабрь" sheetId="14" r:id="rId12"/>
  </sheets>
  <calcPr calcId="124519" refMode="R1C1"/>
</workbook>
</file>

<file path=xl/calcChain.xml><?xml version="1.0" encoding="utf-8"?>
<calcChain xmlns="http://schemas.openxmlformats.org/spreadsheetml/2006/main">
  <c r="C94" i="3"/>
  <c r="C93"/>
  <c r="C92"/>
  <c r="C91"/>
  <c r="C90"/>
  <c r="C89"/>
  <c r="BK88"/>
  <c r="BC88"/>
  <c r="BB88"/>
  <c r="BA88"/>
  <c r="AW88"/>
  <c r="K88"/>
  <c r="C88"/>
  <c r="BK87"/>
  <c r="BC87"/>
  <c r="BB87"/>
  <c r="BA87"/>
  <c r="AW87"/>
  <c r="K87"/>
  <c r="C87" s="1"/>
  <c r="C86"/>
  <c r="C85"/>
  <c r="CW84"/>
  <c r="CW95" s="1"/>
  <c r="CV84"/>
  <c r="CV95" s="1"/>
  <c r="CU84"/>
  <c r="CU95" s="1"/>
  <c r="CT84"/>
  <c r="CT95" s="1"/>
  <c r="CS84"/>
  <c r="CS95" s="1"/>
  <c r="CR84"/>
  <c r="CR95" s="1"/>
  <c r="CQ84"/>
  <c r="CQ95" s="1"/>
  <c r="CP84"/>
  <c r="CP95" s="1"/>
  <c r="CO84"/>
  <c r="CO95" s="1"/>
  <c r="CN84"/>
  <c r="CN95" s="1"/>
  <c r="CM84"/>
  <c r="CM95" s="1"/>
  <c r="CL84"/>
  <c r="CL95" s="1"/>
  <c r="CK84"/>
  <c r="CK95" s="1"/>
  <c r="CJ84"/>
  <c r="CJ95" s="1"/>
  <c r="CI84"/>
  <c r="CI95" s="1"/>
  <c r="CH84"/>
  <c r="CH95" s="1"/>
  <c r="CG84"/>
  <c r="CG95" s="1"/>
  <c r="CF84"/>
  <c r="CF95" s="1"/>
  <c r="CE84"/>
  <c r="CE95" s="1"/>
  <c r="CD84"/>
  <c r="CD95" s="1"/>
  <c r="CC84"/>
  <c r="CC95" s="1"/>
  <c r="CB84"/>
  <c r="CB95" s="1"/>
  <c r="CA84"/>
  <c r="CA95" s="1"/>
  <c r="BZ84"/>
  <c r="BZ95" s="1"/>
  <c r="BY84"/>
  <c r="BY95" s="1"/>
  <c r="BX84"/>
  <c r="BX95" s="1"/>
  <c r="BW84"/>
  <c r="BW95" s="1"/>
  <c r="BV84"/>
  <c r="BV95" s="1"/>
  <c r="BU84"/>
  <c r="BU95" s="1"/>
  <c r="BT84"/>
  <c r="BT95" s="1"/>
  <c r="BS84"/>
  <c r="BS95" s="1"/>
  <c r="BR84"/>
  <c r="BR95" s="1"/>
  <c r="BQ84"/>
  <c r="BQ95" s="1"/>
  <c r="BP84"/>
  <c r="BP95" s="1"/>
  <c r="BO84"/>
  <c r="BO95" s="1"/>
  <c r="BN84"/>
  <c r="BN95" s="1"/>
  <c r="BM84"/>
  <c r="BM95" s="1"/>
  <c r="BL84"/>
  <c r="BL95" s="1"/>
  <c r="BK84"/>
  <c r="BK95" s="1"/>
  <c r="BJ84"/>
  <c r="BJ95" s="1"/>
  <c r="BI84"/>
  <c r="BI95" s="1"/>
  <c r="BH84"/>
  <c r="BH95" s="1"/>
  <c r="BG84"/>
  <c r="BG95" s="1"/>
  <c r="BF84"/>
  <c r="BF95" s="1"/>
  <c r="BE84"/>
  <c r="BE95" s="1"/>
  <c r="BD84"/>
  <c r="BD95" s="1"/>
  <c r="BC84"/>
  <c r="BC95" s="1"/>
  <c r="BB84"/>
  <c r="BB95" s="1"/>
  <c r="BA84"/>
  <c r="BA95" s="1"/>
  <c r="AZ84"/>
  <c r="AZ95" s="1"/>
  <c r="AY84"/>
  <c r="AY95" s="1"/>
  <c r="AX84"/>
  <c r="AX95" s="1"/>
  <c r="AW84"/>
  <c r="AW95" s="1"/>
  <c r="AV84"/>
  <c r="AV95" s="1"/>
  <c r="AU84"/>
  <c r="AU95" s="1"/>
  <c r="AT84"/>
  <c r="AT95" s="1"/>
  <c r="AS84"/>
  <c r="AS95" s="1"/>
  <c r="AR84"/>
  <c r="AR95" s="1"/>
  <c r="AQ84"/>
  <c r="AQ95" s="1"/>
  <c r="AP84"/>
  <c r="AP95" s="1"/>
  <c r="AO84"/>
  <c r="AO95" s="1"/>
  <c r="AN84"/>
  <c r="AN95" s="1"/>
  <c r="AM84"/>
  <c r="AM95" s="1"/>
  <c r="AL84"/>
  <c r="AL95" s="1"/>
  <c r="AK84"/>
  <c r="AK95" s="1"/>
  <c r="AJ84"/>
  <c r="AJ95" s="1"/>
  <c r="AI84"/>
  <c r="AI95" s="1"/>
  <c r="AH84"/>
  <c r="AH95" s="1"/>
  <c r="AG84"/>
  <c r="AG95" s="1"/>
  <c r="AF84"/>
  <c r="AF95" s="1"/>
  <c r="AE84"/>
  <c r="AE95" s="1"/>
  <c r="AD84"/>
  <c r="AD95" s="1"/>
  <c r="AC84"/>
  <c r="AC95" s="1"/>
  <c r="AB84"/>
  <c r="AB95" s="1"/>
  <c r="AA84"/>
  <c r="AA95" s="1"/>
  <c r="Z84"/>
  <c r="Z95" s="1"/>
  <c r="Y84"/>
  <c r="Y95" s="1"/>
  <c r="X84"/>
  <c r="X95" s="1"/>
  <c r="W84"/>
  <c r="W95" s="1"/>
  <c r="V84"/>
  <c r="V95" s="1"/>
  <c r="U84"/>
  <c r="U95" s="1"/>
  <c r="T84"/>
  <c r="T95" s="1"/>
  <c r="S84"/>
  <c r="S95" s="1"/>
  <c r="R84"/>
  <c r="R95" s="1"/>
  <c r="Q84"/>
  <c r="Q95" s="1"/>
  <c r="P84"/>
  <c r="P95" s="1"/>
  <c r="O84"/>
  <c r="O95" s="1"/>
  <c r="N84"/>
  <c r="N95" s="1"/>
  <c r="M84"/>
  <c r="M95" s="1"/>
  <c r="L84"/>
  <c r="L95" s="1"/>
  <c r="K84"/>
  <c r="K95" s="1"/>
  <c r="J84"/>
  <c r="J95" s="1"/>
  <c r="I84"/>
  <c r="I95" s="1"/>
  <c r="H84"/>
  <c r="H95" s="1"/>
  <c r="G84"/>
  <c r="G95" s="1"/>
  <c r="F84"/>
  <c r="F95" s="1"/>
  <c r="E84"/>
  <c r="E95" s="1"/>
  <c r="D84"/>
  <c r="D95" s="1"/>
  <c r="C84"/>
  <c r="BT83"/>
  <c r="BN83"/>
  <c r="BK83"/>
  <c r="BG83"/>
  <c r="AL83"/>
  <c r="AG83"/>
  <c r="AD83"/>
  <c r="AC83"/>
  <c r="AB83"/>
  <c r="T83"/>
  <c r="P83"/>
  <c r="D83"/>
  <c r="C83" s="1"/>
  <c r="BT82"/>
  <c r="BN82"/>
  <c r="BK82"/>
  <c r="BG82"/>
  <c r="AL82"/>
  <c r="AG82"/>
  <c r="AD82"/>
  <c r="AC82"/>
  <c r="AB82"/>
  <c r="T82"/>
  <c r="P82"/>
  <c r="D82"/>
  <c r="C82"/>
  <c r="AL81"/>
  <c r="C81"/>
  <c r="AL80"/>
  <c r="C80"/>
  <c r="BZ79"/>
  <c r="BO79"/>
  <c r="BM79"/>
  <c r="BI79"/>
  <c r="BD79"/>
  <c r="AY79"/>
  <c r="AT79"/>
  <c r="AS79"/>
  <c r="AP79"/>
  <c r="AM79"/>
  <c r="X79"/>
  <c r="T79"/>
  <c r="P79"/>
  <c r="O79"/>
  <c r="I79"/>
  <c r="H79"/>
  <c r="G79"/>
  <c r="E79"/>
  <c r="C79" s="1"/>
  <c r="BZ78"/>
  <c r="BO78"/>
  <c r="BM78"/>
  <c r="BI78"/>
  <c r="BD78"/>
  <c r="AY78"/>
  <c r="AT78"/>
  <c r="AS78"/>
  <c r="AP78"/>
  <c r="AM78"/>
  <c r="X78"/>
  <c r="T78"/>
  <c r="P78"/>
  <c r="O78"/>
  <c r="I78"/>
  <c r="H78"/>
  <c r="G78"/>
  <c r="E78"/>
  <c r="C78"/>
  <c r="BK77"/>
  <c r="AL77"/>
  <c r="AB77"/>
  <c r="C77"/>
  <c r="BK76"/>
  <c r="AL76"/>
  <c r="AB76"/>
  <c r="C76"/>
  <c r="CM75"/>
  <c r="BU75"/>
  <c r="BT75"/>
  <c r="BP75"/>
  <c r="BO75"/>
  <c r="BM75"/>
  <c r="BK75"/>
  <c r="BJ75"/>
  <c r="BA75"/>
  <c r="AY75"/>
  <c r="AX75"/>
  <c r="AT75"/>
  <c r="AS75"/>
  <c r="AR75"/>
  <c r="AM75"/>
  <c r="AG75"/>
  <c r="AD75"/>
  <c r="AC75"/>
  <c r="AB75"/>
  <c r="AA75"/>
  <c r="T75"/>
  <c r="I75"/>
  <c r="C75" s="1"/>
  <c r="C71" s="1"/>
  <c r="C69" s="1"/>
  <c r="CM74"/>
  <c r="BU74"/>
  <c r="BT74"/>
  <c r="BP74"/>
  <c r="BO74"/>
  <c r="BM74"/>
  <c r="BK74"/>
  <c r="BJ74"/>
  <c r="BA74"/>
  <c r="AY74"/>
  <c r="AX74"/>
  <c r="AT74"/>
  <c r="AS74"/>
  <c r="AR74"/>
  <c r="AM74"/>
  <c r="AG74"/>
  <c r="AD74"/>
  <c r="AC74"/>
  <c r="AB74"/>
  <c r="AA74"/>
  <c r="T74"/>
  <c r="I74"/>
  <c r="C74"/>
  <c r="AT73"/>
  <c r="AS73"/>
  <c r="AB73"/>
  <c r="C73"/>
  <c r="AT72"/>
  <c r="AS72"/>
  <c r="AB72"/>
  <c r="C72"/>
  <c r="CW71"/>
  <c r="CV71"/>
  <c r="CU71"/>
  <c r="CT71"/>
  <c r="CS71"/>
  <c r="CR71"/>
  <c r="CQ71"/>
  <c r="CP71"/>
  <c r="CO71"/>
  <c r="CN71"/>
  <c r="CM71"/>
  <c r="CL71"/>
  <c r="CK71"/>
  <c r="CJ71"/>
  <c r="CI71"/>
  <c r="CH71"/>
  <c r="CG71"/>
  <c r="CF71"/>
  <c r="CE71"/>
  <c r="CD71"/>
  <c r="CC71"/>
  <c r="CB71"/>
  <c r="CA71"/>
  <c r="BZ71"/>
  <c r="BY71"/>
  <c r="BX71"/>
  <c r="BW71"/>
  <c r="BV71"/>
  <c r="BU71"/>
  <c r="BT71"/>
  <c r="BS71"/>
  <c r="BR71"/>
  <c r="BQ71"/>
  <c r="BP71"/>
  <c r="BO71"/>
  <c r="BN71"/>
  <c r="BM71"/>
  <c r="BL71"/>
  <c r="BK71"/>
  <c r="BJ71"/>
  <c r="BI71"/>
  <c r="BH71"/>
  <c r="BG71"/>
  <c r="BF71"/>
  <c r="BE71"/>
  <c r="BD71"/>
  <c r="BC71"/>
  <c r="BB71"/>
  <c r="BA71"/>
  <c r="AZ71"/>
  <c r="AY71"/>
  <c r="AX71"/>
  <c r="AW71"/>
  <c r="AV71"/>
  <c r="AU71"/>
  <c r="AT71"/>
  <c r="AS71"/>
  <c r="AR71"/>
  <c r="AQ71"/>
  <c r="AP71"/>
  <c r="AO71"/>
  <c r="AN71"/>
  <c r="AM71"/>
  <c r="AL71"/>
  <c r="AK71"/>
  <c r="AJ71"/>
  <c r="AI71"/>
  <c r="AH71"/>
  <c r="AG71"/>
  <c r="AF71"/>
  <c r="AE71"/>
  <c r="AD71"/>
  <c r="AC71"/>
  <c r="AB71"/>
  <c r="AA71"/>
  <c r="Z71"/>
  <c r="Y71"/>
  <c r="X71"/>
  <c r="W71"/>
  <c r="V71"/>
  <c r="U71"/>
  <c r="T71"/>
  <c r="S71"/>
  <c r="R71"/>
  <c r="Q71"/>
  <c r="P71"/>
  <c r="O71"/>
  <c r="N71"/>
  <c r="M71"/>
  <c r="L71"/>
  <c r="K71"/>
  <c r="J71"/>
  <c r="I71"/>
  <c r="H71"/>
  <c r="G71"/>
  <c r="F71"/>
  <c r="E71"/>
  <c r="D71"/>
  <c r="CW70"/>
  <c r="CV70"/>
  <c r="CU70"/>
  <c r="CT70"/>
  <c r="CS70"/>
  <c r="CR70"/>
  <c r="CQ70"/>
  <c r="CP70"/>
  <c r="CO70"/>
  <c r="CN70"/>
  <c r="CM70"/>
  <c r="CL70"/>
  <c r="CK70"/>
  <c r="CJ70"/>
  <c r="CI70"/>
  <c r="CH70"/>
  <c r="CG70"/>
  <c r="CF70"/>
  <c r="CE70"/>
  <c r="CD70"/>
  <c r="CC70"/>
  <c r="CB70"/>
  <c r="CA70"/>
  <c r="BZ70"/>
  <c r="BY70"/>
  <c r="BX70"/>
  <c r="BW70"/>
  <c r="BV70"/>
  <c r="BU70"/>
  <c r="BT70"/>
  <c r="BS70"/>
  <c r="BR70"/>
  <c r="BQ70"/>
  <c r="BP70"/>
  <c r="BO70"/>
  <c r="BN70"/>
  <c r="BM70"/>
  <c r="BL70"/>
  <c r="BK70"/>
  <c r="BJ70"/>
  <c r="BI70"/>
  <c r="BH70"/>
  <c r="BG70"/>
  <c r="BF70"/>
  <c r="BE70"/>
  <c r="BD70"/>
  <c r="BC70"/>
  <c r="BB70"/>
  <c r="BA70"/>
  <c r="AZ70"/>
  <c r="AY70"/>
  <c r="AX70"/>
  <c r="AW70"/>
  <c r="AV70"/>
  <c r="AU70"/>
  <c r="AT70"/>
  <c r="AS70"/>
  <c r="AR70"/>
  <c r="AQ70"/>
  <c r="AP70"/>
  <c r="AO70"/>
  <c r="AN70"/>
  <c r="AM70"/>
  <c r="AL70"/>
  <c r="AK70"/>
  <c r="AJ70"/>
  <c r="AI70"/>
  <c r="AH70"/>
  <c r="AG70"/>
  <c r="AF70"/>
  <c r="AE70"/>
  <c r="AD70"/>
  <c r="AC70"/>
  <c r="AB70"/>
  <c r="AA70"/>
  <c r="Z70"/>
  <c r="Y70"/>
  <c r="X70"/>
  <c r="W70"/>
  <c r="V70"/>
  <c r="U70"/>
  <c r="T70"/>
  <c r="S70"/>
  <c r="R70"/>
  <c r="Q70"/>
  <c r="P70"/>
  <c r="O70"/>
  <c r="N70"/>
  <c r="M70"/>
  <c r="L70"/>
  <c r="K70"/>
  <c r="J70"/>
  <c r="I70"/>
  <c r="H70"/>
  <c r="G70"/>
  <c r="F70"/>
  <c r="E70"/>
  <c r="D70"/>
  <c r="C70"/>
  <c r="CW69"/>
  <c r="CV69"/>
  <c r="CU69"/>
  <c r="CT69"/>
  <c r="CS69"/>
  <c r="CR69"/>
  <c r="CQ69"/>
  <c r="CP69"/>
  <c r="CO69"/>
  <c r="CN69"/>
  <c r="CM69"/>
  <c r="CL69"/>
  <c r="CK69"/>
  <c r="CJ69"/>
  <c r="CI69"/>
  <c r="CH69"/>
  <c r="CG69"/>
  <c r="CF69"/>
  <c r="CE69"/>
  <c r="CD69"/>
  <c r="CC69"/>
  <c r="CB69"/>
  <c r="CA69"/>
  <c r="BZ69"/>
  <c r="BY69"/>
  <c r="BX69"/>
  <c r="BW69"/>
  <c r="BV69"/>
  <c r="BU69"/>
  <c r="BT69"/>
  <c r="BS69"/>
  <c r="BR69"/>
  <c r="BQ69"/>
  <c r="BP69"/>
  <c r="BO69"/>
  <c r="BN69"/>
  <c r="BM69"/>
  <c r="BL69"/>
  <c r="BK69"/>
  <c r="BJ69"/>
  <c r="BI69"/>
  <c r="BH69"/>
  <c r="BG69"/>
  <c r="BF69"/>
  <c r="BE69"/>
  <c r="BD69"/>
  <c r="BC69"/>
  <c r="BB69"/>
  <c r="BA69"/>
  <c r="AZ69"/>
  <c r="AY69"/>
  <c r="AX69"/>
  <c r="AW69"/>
  <c r="AV69"/>
  <c r="AU69"/>
  <c r="AT69"/>
  <c r="AS69"/>
  <c r="AR69"/>
  <c r="AQ69"/>
  <c r="AP69"/>
  <c r="AO69"/>
  <c r="AN69"/>
  <c r="AM69"/>
  <c r="AL69"/>
  <c r="AK69"/>
  <c r="AJ69"/>
  <c r="AI69"/>
  <c r="AH69"/>
  <c r="AG69"/>
  <c r="AF69"/>
  <c r="AE69"/>
  <c r="AD69"/>
  <c r="AC69"/>
  <c r="AB69"/>
  <c r="AA69"/>
  <c r="Z69"/>
  <c r="Y69"/>
  <c r="X69"/>
  <c r="W69"/>
  <c r="V69"/>
  <c r="U69"/>
  <c r="T69"/>
  <c r="S69"/>
  <c r="R69"/>
  <c r="Q69"/>
  <c r="P69"/>
  <c r="O69"/>
  <c r="N69"/>
  <c r="M69"/>
  <c r="L69"/>
  <c r="K69"/>
  <c r="J69"/>
  <c r="I69"/>
  <c r="H69"/>
  <c r="G69"/>
  <c r="F69"/>
  <c r="E69"/>
  <c r="D69"/>
  <c r="C68"/>
  <c r="C67"/>
  <c r="C66"/>
  <c r="C65"/>
  <c r="C64"/>
  <c r="C63"/>
  <c r="C62"/>
  <c r="C61"/>
  <c r="C60"/>
  <c r="C59"/>
  <c r="C58"/>
  <c r="C57"/>
  <c r="C56"/>
  <c r="C55"/>
  <c r="C54"/>
  <c r="C53"/>
  <c r="BB52"/>
  <c r="C52"/>
  <c r="BB51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W27"/>
  <c r="CV27"/>
  <c r="CU27"/>
  <c r="CT27"/>
  <c r="CS27"/>
  <c r="CR27"/>
  <c r="CQ27"/>
  <c r="CP27"/>
  <c r="CO27"/>
  <c r="CN27"/>
  <c r="CM27"/>
  <c r="CL27"/>
  <c r="CK27"/>
  <c r="CJ27"/>
  <c r="CI27"/>
  <c r="CH27"/>
  <c r="CG27"/>
  <c r="CF27"/>
  <c r="CE27"/>
  <c r="CD27"/>
  <c r="CC27"/>
  <c r="CB27"/>
  <c r="CA27"/>
  <c r="BZ27"/>
  <c r="BY27"/>
  <c r="BX27"/>
  <c r="BW27"/>
  <c r="BV27"/>
  <c r="BU27"/>
  <c r="BT27"/>
  <c r="BS27"/>
  <c r="BR27"/>
  <c r="BQ27"/>
  <c r="BP27"/>
  <c r="BO27"/>
  <c r="BN27"/>
  <c r="BM27"/>
  <c r="BL27"/>
  <c r="BK27"/>
  <c r="BJ27"/>
  <c r="BI27"/>
  <c r="BH27"/>
  <c r="BG27"/>
  <c r="BF27"/>
  <c r="BE27"/>
  <c r="BD27"/>
  <c r="BC27"/>
  <c r="BB27"/>
  <c r="BA27"/>
  <c r="AZ27"/>
  <c r="AY27"/>
  <c r="AX27"/>
  <c r="AW27"/>
  <c r="AV27"/>
  <c r="AU27"/>
  <c r="AT27"/>
  <c r="AS27"/>
  <c r="AR27"/>
  <c r="AQ27"/>
  <c r="AP27"/>
  <c r="AO27"/>
  <c r="AN27"/>
  <c r="AM27"/>
  <c r="AL27"/>
  <c r="AK27"/>
  <c r="AJ27"/>
  <c r="AI27"/>
  <c r="AH27"/>
  <c r="AG27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W9"/>
  <c r="CV9"/>
  <c r="CU9"/>
  <c r="CT9"/>
  <c r="CS9"/>
  <c r="CR9"/>
  <c r="CQ9"/>
  <c r="CP9"/>
  <c r="CO9"/>
  <c r="CN9"/>
  <c r="CM9"/>
  <c r="CL9"/>
  <c r="CK9"/>
  <c r="CJ9"/>
  <c r="CI9"/>
  <c r="CH9"/>
  <c r="CG9"/>
  <c r="CF9"/>
  <c r="CE9"/>
  <c r="CD9"/>
  <c r="CC9"/>
  <c r="CB9"/>
  <c r="CA9"/>
  <c r="BZ9"/>
  <c r="BY9"/>
  <c r="BX9"/>
  <c r="BW9"/>
  <c r="BV9"/>
  <c r="BU9"/>
  <c r="BT9"/>
  <c r="BS9"/>
  <c r="BR9"/>
  <c r="BQ9"/>
  <c r="BP9"/>
  <c r="BO9"/>
  <c r="BN9"/>
  <c r="BM9"/>
  <c r="BL9"/>
  <c r="BK9"/>
  <c r="BJ9"/>
  <c r="BI9"/>
  <c r="BH9"/>
  <c r="BG9"/>
  <c r="BF9"/>
  <c r="BE9"/>
  <c r="BD9"/>
  <c r="BC9"/>
  <c r="BB9"/>
  <c r="BA9"/>
  <c r="AZ9"/>
  <c r="AY9"/>
  <c r="AX9"/>
  <c r="AW9"/>
  <c r="AV9"/>
  <c r="AU9"/>
  <c r="AT9"/>
  <c r="AS9"/>
  <c r="AR9"/>
  <c r="AQ9"/>
  <c r="AP9"/>
  <c r="AO9"/>
  <c r="AN9"/>
  <c r="AM9"/>
  <c r="AL9"/>
  <c r="AK9"/>
  <c r="AJ9"/>
  <c r="AI9"/>
  <c r="AH9"/>
  <c r="AG9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CW8"/>
  <c r="CV8"/>
  <c r="CU8"/>
  <c r="CT8"/>
  <c r="CS8"/>
  <c r="CR8"/>
  <c r="CQ8"/>
  <c r="CP8"/>
  <c r="CO8"/>
  <c r="CN8"/>
  <c r="CM8"/>
  <c r="CL8"/>
  <c r="CK8"/>
  <c r="CJ8"/>
  <c r="CI8"/>
  <c r="CH8"/>
  <c r="CG8"/>
  <c r="CF8"/>
  <c r="CE8"/>
  <c r="CD8"/>
  <c r="CC8"/>
  <c r="CB8"/>
  <c r="CA8"/>
  <c r="BZ8"/>
  <c r="BY8"/>
  <c r="BX8"/>
  <c r="BW8"/>
  <c r="BV8"/>
  <c r="BU8"/>
  <c r="BT8"/>
  <c r="BS8"/>
  <c r="BR8"/>
  <c r="BQ8"/>
  <c r="BP8"/>
  <c r="BO8"/>
  <c r="BN8"/>
  <c r="BM8"/>
  <c r="BL8"/>
  <c r="BK8"/>
  <c r="BJ8"/>
  <c r="BI8"/>
  <c r="BH8"/>
  <c r="BG8"/>
  <c r="BF8"/>
  <c r="BE8"/>
  <c r="BD8"/>
  <c r="BC8"/>
  <c r="BB8"/>
  <c r="BA8"/>
  <c r="AZ8"/>
  <c r="AY8"/>
  <c r="AX8"/>
  <c r="AW8"/>
  <c r="AV8"/>
  <c r="AU8"/>
  <c r="AT8"/>
  <c r="AS8"/>
  <c r="AR8"/>
  <c r="AQ8"/>
  <c r="AP8"/>
  <c r="AO8"/>
  <c r="AN8"/>
  <c r="AM8"/>
  <c r="AL8"/>
  <c r="AK8"/>
  <c r="AJ8"/>
  <c r="AI8"/>
  <c r="AH8"/>
  <c r="AG8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CW6"/>
  <c r="CV6"/>
  <c r="CU6"/>
  <c r="CT6"/>
  <c r="CS6"/>
  <c r="CR6"/>
  <c r="CQ6"/>
  <c r="CP6"/>
  <c r="CO6"/>
  <c r="CN6"/>
  <c r="CM6"/>
  <c r="CL6"/>
  <c r="CK6"/>
  <c r="CJ6"/>
  <c r="CI6"/>
  <c r="CH6"/>
  <c r="CG6"/>
  <c r="CF6"/>
  <c r="CE6"/>
  <c r="CD6"/>
  <c r="CC6"/>
  <c r="CB6"/>
  <c r="CA6"/>
  <c r="BZ6"/>
  <c r="BY6"/>
  <c r="BX6"/>
  <c r="BW6"/>
  <c r="BV6"/>
  <c r="BU6"/>
  <c r="BT6"/>
  <c r="BS6"/>
  <c r="BR6"/>
  <c r="BQ6"/>
  <c r="BP6"/>
  <c r="BO6"/>
  <c r="BN6"/>
  <c r="BM6"/>
  <c r="BL6"/>
  <c r="BK6"/>
  <c r="BJ6"/>
  <c r="BI6"/>
  <c r="BH6"/>
  <c r="BG6"/>
  <c r="BF6"/>
  <c r="BE6"/>
  <c r="BD6"/>
  <c r="BC6"/>
  <c r="BB6"/>
  <c r="BA6"/>
  <c r="AZ6"/>
  <c r="AY6"/>
  <c r="AX6"/>
  <c r="AW6"/>
  <c r="AV6"/>
  <c r="AU6"/>
  <c r="AT6"/>
  <c r="AS6"/>
  <c r="AR6"/>
  <c r="AQ6"/>
  <c r="AP6"/>
  <c r="AO6"/>
  <c r="AN6"/>
  <c r="AM6"/>
  <c r="AL6"/>
  <c r="AK6"/>
  <c r="AJ6"/>
  <c r="AI6"/>
  <c r="AH6"/>
  <c r="AG6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C95" l="1"/>
</calcChain>
</file>

<file path=xl/sharedStrings.xml><?xml version="1.0" encoding="utf-8"?>
<sst xmlns="http://schemas.openxmlformats.org/spreadsheetml/2006/main" count="3048" uniqueCount="190">
  <si>
    <t>ОТЧЕТ ПО ТЕКУЩЕМУ РЕМОНТУ ПО МНОГОКВАРТИРНЫМ ДОМАМ ЗА ЯНВАРЬ 2020 ГОД</t>
  </si>
  <si>
    <t>Наименование работ</t>
  </si>
  <si>
    <t>ед.изм.</t>
  </si>
  <si>
    <t>Всего</t>
  </si>
  <si>
    <t>Аэродромная  ул., д. 3 к. 1</t>
  </si>
  <si>
    <t>Аэродромная  ул.,  д. 5 к. 1</t>
  </si>
  <si>
    <t>Аэродромная  ул. д. 7 к. 4</t>
  </si>
  <si>
    <t>Аэродромная  ул. д. 7 к. 1</t>
  </si>
  <si>
    <t>Аэродромная ул.  д. 9 к. 1</t>
  </si>
  <si>
    <t>Аэродромная  ул. д. 11 к. 1</t>
  </si>
  <si>
    <t>Аэродромная ул.  д. 13</t>
  </si>
  <si>
    <t>Аэродромная ул.  д. 15</t>
  </si>
  <si>
    <t>Аэродромная  ул. д. 21</t>
  </si>
  <si>
    <t>Серебристый б-р, д. 5 к. 1</t>
  </si>
  <si>
    <t>Серебристый б-р, д. 6 к. 1</t>
  </si>
  <si>
    <t>Байконурская ул.д. 5 к. 1</t>
  </si>
  <si>
    <t>Богатырский пр.,  д. 4</t>
  </si>
  <si>
    <t>Хрулева ул.д. 6</t>
  </si>
  <si>
    <t>Аэродромная ул.  д. 7 к. 3</t>
  </si>
  <si>
    <t>Коломяжский пр., д. 12</t>
  </si>
  <si>
    <t>Богатырский пр., д. 10</t>
  </si>
  <si>
    <t>Богатырский пр. д. 3 к. 1</t>
  </si>
  <si>
    <t>Богатырский пр. д. 3 к. 2</t>
  </si>
  <si>
    <t>Богатырский пр. д. 5 к. 1</t>
  </si>
  <si>
    <t>Богатырский пр. д. 5 к. 2</t>
  </si>
  <si>
    <t>Богатырский пр. д. 5 к. 3</t>
  </si>
  <si>
    <t>Богатырский пр. д. 7 к. 2</t>
  </si>
  <si>
    <t>Богатырский пр. д. 7 к. 3</t>
  </si>
  <si>
    <t>Богатырский пр. д. 7 к. 5</t>
  </si>
  <si>
    <t>Богатырский пр. д. 7 к. 8</t>
  </si>
  <si>
    <t>Богатырский пр. д. 9</t>
  </si>
  <si>
    <t>Серебристый б-р, д. 9 к. 1</t>
  </si>
  <si>
    <t>Серебристый б-р, д. 11 к. 1</t>
  </si>
  <si>
    <t>Серебристый б-р, д. 12 к. 1</t>
  </si>
  <si>
    <t>Серебристый б-р, д. 13</t>
  </si>
  <si>
    <t>Серебристый б-р, д. 15</t>
  </si>
  <si>
    <t xml:space="preserve">Испытателей пр, д. 6 к. 1 </t>
  </si>
  <si>
    <t>Испытателей пр, д. 6 к. 3</t>
  </si>
  <si>
    <t>Испытателей пр, д. 8 к. 2</t>
  </si>
  <si>
    <t>Испытателей пр, д. 16</t>
  </si>
  <si>
    <t>Испытателей пр, д. 20 к. 1</t>
  </si>
  <si>
    <t>Байконурская ул.д. 7 к. 1</t>
  </si>
  <si>
    <t>Байконурская ул. д. 15</t>
  </si>
  <si>
    <t>Серебристый б-р, д. 16 к. 4</t>
  </si>
  <si>
    <t>Богатырский пр. д. 11</t>
  </si>
  <si>
    <t>Серебристый б-р, д. 22 к. 1</t>
  </si>
  <si>
    <t>Серебристый б-р, д. 22 к. 3</t>
  </si>
  <si>
    <t>Серебристый б-р, д. 24 к. 2</t>
  </si>
  <si>
    <t>Новоколомяжский 15</t>
  </si>
  <si>
    <t>Серебристый б-р, д. 28</t>
  </si>
  <si>
    <t>Испытателей пр., д. 15 к. 1</t>
  </si>
  <si>
    <t>Поликарпова ал., д. 3 к. 1</t>
  </si>
  <si>
    <t>Поликарпова ал., д. 8 к. 1</t>
  </si>
  <si>
    <t>Поликарпова ал., д. 1</t>
  </si>
  <si>
    <t>Поликарпова ал., д. 4 к. 1</t>
  </si>
  <si>
    <t>Королева пр., д. 9</t>
  </si>
  <si>
    <t>Королева пр., д. 15/30</t>
  </si>
  <si>
    <t>Королева пр., д. 19</t>
  </si>
  <si>
    <t>Коломяжский пр., д. 32</t>
  </si>
  <si>
    <t>Коломяжский пр., д. 34 к. 2</t>
  </si>
  <si>
    <t>Парашютная ул.д. 4 к. 1</t>
  </si>
  <si>
    <t>Котельникова ал., д. 1</t>
  </si>
  <si>
    <t>Котельникова ал., д. 2</t>
  </si>
  <si>
    <t>Котельникова ал., д. 4 к. 1</t>
  </si>
  <si>
    <t>Котельникова ал., д. 6 к. 1</t>
  </si>
  <si>
    <t>Серебристый б-р., д.  34 к. 1</t>
  </si>
  <si>
    <t>Вербная ул. д. 13 к. 1</t>
  </si>
  <si>
    <t>Вербная ул. д. 14 к. 2</t>
  </si>
  <si>
    <t>Вербная ул. д. 18 к. 1</t>
  </si>
  <si>
    <t>Земский пер., д. 8 к. 2</t>
  </si>
  <si>
    <t>Афонская ул. д.  24 к. 3</t>
  </si>
  <si>
    <t>Репищева ул. д. 9</t>
  </si>
  <si>
    <t>Репищева ул. д. 11/9</t>
  </si>
  <si>
    <t>Репищева ул. д. 15 к. 3</t>
  </si>
  <si>
    <t>Репищева ул. д. 17 к. 1</t>
  </si>
  <si>
    <t>Репищева ул. д. 19 к. 3</t>
  </si>
  <si>
    <t>Щербакова ул. д.  5</t>
  </si>
  <si>
    <t>Щербакова ул. д.  6</t>
  </si>
  <si>
    <t>Щербакова ул. д.  9</t>
  </si>
  <si>
    <t>Новоколомяжский пр. д.  12 к. 2</t>
  </si>
  <si>
    <t>Новоколомяжский пр. д.  12 к. 3</t>
  </si>
  <si>
    <t>Вербная ул. д. 19 к. 1</t>
  </si>
  <si>
    <t>Заповедная ул. д. 25</t>
  </si>
  <si>
    <t>Заповедная ул. д. 27</t>
  </si>
  <si>
    <t>Заповедная ул. д. 29</t>
  </si>
  <si>
    <t>Заповедная ул. д. 31</t>
  </si>
  <si>
    <t>Заповедная ул. д. 33</t>
  </si>
  <si>
    <t>Заповедная ул. д. 35</t>
  </si>
  <si>
    <t>Заповедная ул. д. 39</t>
  </si>
  <si>
    <t>Заповедная ул. д. 41</t>
  </si>
  <si>
    <t>Заповедная ул. д. 43</t>
  </si>
  <si>
    <t>Заповедная ул. д. 45</t>
  </si>
  <si>
    <t>Заповедная ул. д. 37</t>
  </si>
  <si>
    <t>Новоалександровская ул. д. 60</t>
  </si>
  <si>
    <t>Новоалександровская ул. д. 62</t>
  </si>
  <si>
    <t>Новоалександровская ул. д. 64</t>
  </si>
  <si>
    <t>2-я Никитинская ул. д. 8</t>
  </si>
  <si>
    <t>2-я Никитинская ул. д. 10</t>
  </si>
  <si>
    <t>Фермское шоссе д. 36 к 5</t>
  </si>
  <si>
    <t>Фермское шоссе д. 36 к 6</t>
  </si>
  <si>
    <t>Фермское шоссе д. 36 к 27</t>
  </si>
  <si>
    <t>Чистяковская ул. д.1А</t>
  </si>
  <si>
    <t>ОБЩЕСТРОИТЕЛЬНЫЕ РАБОТЫ</t>
  </si>
  <si>
    <t>т.руб.</t>
  </si>
  <si>
    <t>Ремонт кровли</t>
  </si>
  <si>
    <t>кол-во домов</t>
  </si>
  <si>
    <t>в том числе,</t>
  </si>
  <si>
    <t>т.кв.м</t>
  </si>
  <si>
    <t>жесткой</t>
  </si>
  <si>
    <t>мягкой</t>
  </si>
  <si>
    <t>Усиление элементов деревянной стропильной системы</t>
  </si>
  <si>
    <t>Нормализация температурно-влажностного  режима  чердачных</t>
  </si>
  <si>
    <t>к-во домов</t>
  </si>
  <si>
    <t>помещений всего,   в  том  числе:</t>
  </si>
  <si>
    <t>Утепление (засыпка) чердачного перекрытия</t>
  </si>
  <si>
    <t>куб.м</t>
  </si>
  <si>
    <t>Дополнительная теплоизоляция верхней разводки системы</t>
  </si>
  <si>
    <t>п.м.</t>
  </si>
  <si>
    <t>отопления (по всей разводке)</t>
  </si>
  <si>
    <t>Покрытие фасонных частей верхней разводки теплоизоляционной</t>
  </si>
  <si>
    <t>краской</t>
  </si>
  <si>
    <t>Ремонт и замена  слуховых окон</t>
  </si>
  <si>
    <t>шт.</t>
  </si>
  <si>
    <t>Прочие работы (ремонт вентиляционных и дымоходных каналов и  т. д.)</t>
  </si>
  <si>
    <t>Ремонт и окраска фасадов (А.П.) всего, в том числе:</t>
  </si>
  <si>
    <t>Ремонт отделки фасада</t>
  </si>
  <si>
    <t>Ремонт балконов,козырьков в подъезды, подвалы, над балконами верхних этажей</t>
  </si>
  <si>
    <t>Герметизация стыков стыков стеновых панелей</t>
  </si>
  <si>
    <t>т.п.м</t>
  </si>
  <si>
    <t>Ремонт приямков, входов в подвалы</t>
  </si>
  <si>
    <t xml:space="preserve">Косметический ремонт </t>
  </si>
  <si>
    <t xml:space="preserve"> лестничных клеток</t>
  </si>
  <si>
    <t>л/кл</t>
  </si>
  <si>
    <t xml:space="preserve">Восстановление отделки стен, потолков </t>
  </si>
  <si>
    <t>технических помещений</t>
  </si>
  <si>
    <t xml:space="preserve">Ремонт, замена и восстановление отдельных </t>
  </si>
  <si>
    <t>участков полов МОП</t>
  </si>
  <si>
    <t>т.руб</t>
  </si>
  <si>
    <t>Замена водосточных</t>
  </si>
  <si>
    <t>Замена водосточных труб на</t>
  </si>
  <si>
    <t>антивандальные</t>
  </si>
  <si>
    <t xml:space="preserve">Ремонт отмосток </t>
  </si>
  <si>
    <t>Замена  и восстановление дверных заполнений</t>
  </si>
  <si>
    <t>Установка металлических дверей, решеток</t>
  </si>
  <si>
    <t>Ремонт и замена оконных</t>
  </si>
  <si>
    <t>заполнений</t>
  </si>
  <si>
    <t>Ремонт мусоропроводов (шиберов, стволов, клапанов)</t>
  </si>
  <si>
    <t>всего</t>
  </si>
  <si>
    <t>Ремонт печей</t>
  </si>
  <si>
    <t>Устранение местных дефориаций, усилинение, восстановление поврежденных участков фундаментов</t>
  </si>
  <si>
    <t>тыс.кв.м.</t>
  </si>
  <si>
    <t>Ремонт ти замена дефлекторов, оголовков труб</t>
  </si>
  <si>
    <t>Замена и  восстановление работоспособности  внутридомовой системы вентиляции</t>
  </si>
  <si>
    <t>тыс.п.м.</t>
  </si>
  <si>
    <t>Ремонт и восстановление разрушенных участков тротуаров, проездов, дорожек</t>
  </si>
  <si>
    <t>Замена почтовых ящиков</t>
  </si>
  <si>
    <t>САНИТАРНО-ТЕХНИЧЕСКИЕ РАБОТЫ</t>
  </si>
  <si>
    <t>Ремонт трубопроводов, всего,</t>
  </si>
  <si>
    <t>в том числе:</t>
  </si>
  <si>
    <t>ГВС</t>
  </si>
  <si>
    <t>т.п.м.</t>
  </si>
  <si>
    <t>ХВС</t>
  </si>
  <si>
    <t>теплоснабжения</t>
  </si>
  <si>
    <t xml:space="preserve">систем канализации </t>
  </si>
  <si>
    <t>Замена отопительных приборов</t>
  </si>
  <si>
    <t xml:space="preserve">Замена и ремонт эапорной арматуры </t>
  </si>
  <si>
    <t>систем Ц/О, ГВС, ХВС</t>
  </si>
  <si>
    <t>ЭЛЕКТРОМОНТАЖНЫЕ РАБОТЫ</t>
  </si>
  <si>
    <t xml:space="preserve">Замена и ремонт  </t>
  </si>
  <si>
    <t>эл.проводки</t>
  </si>
  <si>
    <t>Замена и ремонт аппаратов защиты,</t>
  </si>
  <si>
    <t>замена установочной арматуры</t>
  </si>
  <si>
    <t>Ремонт ГРЩ ВУ, ВРУ, ЭЩ и т.д.</t>
  </si>
  <si>
    <t>РАБОТЫ ВЫПОЛНЯЕМЫЕ СПЕЦИАЛИЗИРОВАННЫМИ ОРГАНИЗАЦИЯМИ</t>
  </si>
  <si>
    <r>
      <t>Антисептирование</t>
    </r>
    <r>
      <rPr>
        <sz val="12"/>
        <rFont val="Times New Roman"/>
        <family val="1"/>
        <charset val="204"/>
      </rPr>
      <t xml:space="preserve"> деревянной стропильной системы</t>
    </r>
  </si>
  <si>
    <r>
      <t>Антиперирование</t>
    </r>
    <r>
      <rPr>
        <sz val="12"/>
        <rFont val="Times New Roman"/>
        <family val="1"/>
        <charset val="204"/>
      </rPr>
      <t xml:space="preserve"> деревянной стропильной системы</t>
    </r>
  </si>
  <si>
    <t xml:space="preserve">Аварийно-восстановительные работы </t>
  </si>
  <si>
    <t>ИТОГО ПО ТЕКУЩЕМУ РЕМОНТУ:</t>
  </si>
  <si>
    <t>ОТЧЕТ ПО ТЕКУЩЕМУ РЕМОНТУ ПО МНОГОКВАРТИРНЫМ ДОМАМ ЗА ФЕВРАЛЬ  2020 ГОД</t>
  </si>
  <si>
    <t>Ремонт и замена дефлекторов, оголовков труб</t>
  </si>
  <si>
    <t>ОТЧЕТ ПО ТЕКУЩЕМУ РЕМОНТУ ПО МНОГОКВАРТИРНЫМ ДОМАМ ЗА МАРТ  2020 ГОД</t>
  </si>
  <si>
    <t>ОТЧЕТ ПО ТЕКУЩЕМУ РЕМОНТУ ПО МНОГОКВАРТИРНЫМ ДОМАМ ЗА АПРЕЛЬ  2020 ГОД</t>
  </si>
  <si>
    <t>ОТЧЕТ ПО ТЕКУЩЕМУ РЕМОНТУ ПО МНОГОКВАРТИРНЫМ ДОМАМ ЗА МАЙ  2020 ГОД</t>
  </si>
  <si>
    <t>ОТЧЕТ ПО ТЕКУЩЕМУ РЕМОНТУ ПО МНОГОКВАРТИРНЫМ ДОМАМ ЗА ИЮНЬ  2020 ГОД</t>
  </si>
  <si>
    <t>ОТЧЕТ ПО ТЕКУЩЕМУ РЕМОНТУ ПО МНОГОКВАРТИРНЫМ ДОМАМ ЗА ИЮЛЬ  2020 ГОД</t>
  </si>
  <si>
    <t>ОТЧЕТ ПО ТЕКУЩЕМУ РЕМОНТУ ПО МНОГОКВАРТИРНЫМ ДОМАМ ЗА АВГУСТ  2020 ГОД</t>
  </si>
  <si>
    <t>ОТЧЕТ ПО ТЕКУЩЕМУ РЕМОНТУ ПО МНОГОКВАРТИРНЫМ ДОМАМ ЗА СЕНТЯБРЬ  2020 ГОД</t>
  </si>
  <si>
    <t>ОТЧЕТ ПО ТЕКУЩЕМУ РЕМОНТУ ПО МНОГОКВАРТИРНЫМ ДОМАМ ЗА ОКТЯБРЬ  2020 ГОД</t>
  </si>
  <si>
    <t>ОТЧЕТ ПО ТЕКУЩЕМУ РЕМОНТУ ПО МНОГОКВАРТИРНЫМ ДОМАМ ЗА НОЯБРЬ  2020 ГОД</t>
  </si>
  <si>
    <t>ОТЧЕТ ПО ТЕКУЩЕМУ РЕМОНТУ ПО МНОГОКВАРТИРНЫМ ДОМАМ ЗА ДЕКАБРЬ  2020 ГОД</t>
  </si>
</sst>
</file>

<file path=xl/styles.xml><?xml version="1.0" encoding="utf-8"?>
<styleSheet xmlns="http://schemas.openxmlformats.org/spreadsheetml/2006/main">
  <numFmts count="4">
    <numFmt numFmtId="164" formatCode="0.0"/>
    <numFmt numFmtId="165" formatCode="0.000"/>
    <numFmt numFmtId="166" formatCode="0.0000"/>
    <numFmt numFmtId="167" formatCode="0.00000"/>
  </numFmts>
  <fonts count="1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 CYR"/>
      <charset val="204"/>
    </font>
    <font>
      <sz val="10"/>
      <name val="Times New Roman Cyr"/>
      <family val="1"/>
      <charset val="204"/>
    </font>
    <font>
      <sz val="12"/>
      <name val="Times New Roman Cyr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04">
    <xf numFmtId="0" fontId="0" fillId="0" borderId="0" xfId="0"/>
    <xf numFmtId="0" fontId="1" fillId="0" borderId="0" xfId="1"/>
    <xf numFmtId="2" fontId="4" fillId="2" borderId="1" xfId="1" applyNumberFormat="1" applyFont="1" applyFill="1" applyBorder="1" applyAlignment="1">
      <alignment horizontal="center" vertical="center" wrapText="1"/>
    </xf>
    <xf numFmtId="2" fontId="4" fillId="4" borderId="1" xfId="1" applyNumberFormat="1" applyFont="1" applyFill="1" applyBorder="1" applyAlignment="1">
      <alignment horizontal="center" vertical="center" wrapText="1"/>
    </xf>
    <xf numFmtId="2" fontId="4" fillId="4" borderId="2" xfId="1" applyNumberFormat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165" fontId="4" fillId="4" borderId="1" xfId="1" applyNumberFormat="1" applyFont="1" applyFill="1" applyBorder="1" applyAlignment="1">
      <alignment horizontal="center" vertical="center" wrapText="1"/>
    </xf>
    <xf numFmtId="165" fontId="4" fillId="4" borderId="2" xfId="1" applyNumberFormat="1" applyFont="1" applyFill="1" applyBorder="1" applyAlignment="1">
      <alignment horizontal="center" vertical="center" wrapText="1"/>
    </xf>
    <xf numFmtId="0" fontId="3" fillId="2" borderId="3" xfId="1" applyFont="1" applyFill="1" applyBorder="1"/>
    <xf numFmtId="0" fontId="4" fillId="0" borderId="1" xfId="1" applyFont="1" applyFill="1" applyBorder="1" applyAlignment="1">
      <alignment horizontal="center" vertical="center" wrapText="1"/>
    </xf>
    <xf numFmtId="2" fontId="4" fillId="0" borderId="1" xfId="1" applyNumberFormat="1" applyFont="1" applyFill="1" applyBorder="1" applyAlignment="1">
      <alignment horizontal="center" vertical="center" wrapText="1"/>
    </xf>
    <xf numFmtId="2" fontId="4" fillId="4" borderId="3" xfId="1" applyNumberFormat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1" fontId="4" fillId="0" borderId="1" xfId="1" applyNumberFormat="1" applyFont="1" applyBorder="1" applyAlignment="1">
      <alignment horizontal="center" vertical="center" wrapText="1"/>
    </xf>
    <xf numFmtId="1" fontId="4" fillId="4" borderId="1" xfId="1" applyNumberFormat="1" applyFont="1" applyFill="1" applyBorder="1" applyAlignment="1">
      <alignment horizontal="center" vertical="center" wrapText="1"/>
    </xf>
    <xf numFmtId="1" fontId="4" fillId="4" borderId="2" xfId="1" applyNumberFormat="1" applyFont="1" applyFill="1" applyBorder="1" applyAlignment="1">
      <alignment horizontal="center" vertical="center" wrapText="1"/>
    </xf>
    <xf numFmtId="0" fontId="4" fillId="4" borderId="2" xfId="1" applyFont="1" applyFill="1" applyBorder="1" applyAlignment="1">
      <alignment horizontal="center" vertical="center" wrapText="1"/>
    </xf>
    <xf numFmtId="0" fontId="3" fillId="4" borderId="3" xfId="1" applyFont="1" applyFill="1" applyBorder="1"/>
    <xf numFmtId="165" fontId="4" fillId="4" borderId="3" xfId="1" applyNumberFormat="1" applyFont="1" applyFill="1" applyBorder="1" applyAlignment="1">
      <alignment horizontal="center" vertical="center" wrapText="1"/>
    </xf>
    <xf numFmtId="2" fontId="4" fillId="6" borderId="1" xfId="1" applyNumberFormat="1" applyFont="1" applyFill="1" applyBorder="1" applyAlignment="1">
      <alignment horizontal="center" vertical="center" wrapText="1"/>
    </xf>
    <xf numFmtId="165" fontId="4" fillId="6" borderId="1" xfId="1" applyNumberFormat="1" applyFont="1" applyFill="1" applyBorder="1" applyAlignment="1">
      <alignment horizontal="center" vertical="center" wrapText="1"/>
    </xf>
    <xf numFmtId="165" fontId="4" fillId="6" borderId="2" xfId="1" applyNumberFormat="1" applyFont="1" applyFill="1" applyBorder="1" applyAlignment="1">
      <alignment horizontal="center" vertical="center" wrapText="1"/>
    </xf>
    <xf numFmtId="165" fontId="4" fillId="0" borderId="1" xfId="1" applyNumberFormat="1" applyFont="1" applyFill="1" applyBorder="1" applyAlignment="1">
      <alignment horizontal="center" vertical="center" wrapText="1"/>
    </xf>
    <xf numFmtId="1" fontId="4" fillId="0" borderId="1" xfId="1" applyNumberFormat="1" applyFont="1" applyFill="1" applyBorder="1" applyAlignment="1">
      <alignment horizontal="center" vertical="center" wrapText="1"/>
    </xf>
    <xf numFmtId="1" fontId="6" fillId="0" borderId="1" xfId="1" applyNumberFormat="1" applyFont="1" applyFill="1" applyBorder="1" applyAlignment="1">
      <alignment horizontal="center" vertical="center" wrapText="1"/>
    </xf>
    <xf numFmtId="166" fontId="4" fillId="4" borderId="1" xfId="1" applyNumberFormat="1" applyFont="1" applyFill="1" applyBorder="1" applyAlignment="1">
      <alignment horizontal="center" vertical="center" wrapText="1"/>
    </xf>
    <xf numFmtId="164" fontId="4" fillId="4" borderId="1" xfId="1" applyNumberFormat="1" applyFont="1" applyFill="1" applyBorder="1" applyAlignment="1">
      <alignment horizontal="center" vertical="center" wrapText="1"/>
    </xf>
    <xf numFmtId="2" fontId="4" fillId="0" borderId="1" xfId="1" applyNumberFormat="1" applyFont="1" applyBorder="1" applyAlignment="1">
      <alignment horizontal="center" vertical="center" wrapText="1"/>
    </xf>
    <xf numFmtId="166" fontId="4" fillId="0" borderId="1" xfId="1" applyNumberFormat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/>
    </xf>
    <xf numFmtId="0" fontId="4" fillId="4" borderId="1" xfId="1" applyFont="1" applyFill="1" applyBorder="1" applyAlignment="1">
      <alignment horizontal="center"/>
    </xf>
    <xf numFmtId="165" fontId="3" fillId="4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/>
    </xf>
    <xf numFmtId="0" fontId="4" fillId="6" borderId="1" xfId="1" applyFont="1" applyFill="1" applyBorder="1" applyAlignment="1">
      <alignment horizontal="center"/>
    </xf>
    <xf numFmtId="2" fontId="3" fillId="6" borderId="1" xfId="1" applyNumberFormat="1" applyFont="1" applyFill="1" applyBorder="1" applyAlignment="1">
      <alignment horizontal="center"/>
    </xf>
    <xf numFmtId="0" fontId="4" fillId="5" borderId="1" xfId="1" applyFont="1" applyFill="1" applyBorder="1" applyAlignment="1">
      <alignment horizontal="center"/>
    </xf>
    <xf numFmtId="0" fontId="3" fillId="5" borderId="1" xfId="1" applyFont="1" applyFill="1" applyBorder="1" applyAlignment="1">
      <alignment horizontal="center"/>
    </xf>
    <xf numFmtId="0" fontId="4" fillId="4" borderId="2" xfId="1" applyFont="1" applyFill="1" applyBorder="1" applyAlignment="1">
      <alignment horizontal="center" vertical="center" textRotation="90" wrapText="1"/>
    </xf>
    <xf numFmtId="0" fontId="4" fillId="4" borderId="1" xfId="1" applyFont="1" applyFill="1" applyBorder="1" applyAlignment="1">
      <alignment horizontal="center" vertical="center" textRotation="90" wrapText="1"/>
    </xf>
    <xf numFmtId="0" fontId="4" fillId="4" borderId="3" xfId="1" applyFont="1" applyFill="1" applyBorder="1" applyAlignment="1">
      <alignment horizontal="center" vertical="center" textRotation="90" wrapText="1"/>
    </xf>
    <xf numFmtId="0" fontId="4" fillId="2" borderId="3" xfId="1" applyFont="1" applyFill="1" applyBorder="1" applyAlignment="1">
      <alignment horizontal="center" vertical="center" wrapText="1"/>
    </xf>
    <xf numFmtId="0" fontId="4" fillId="4" borderId="3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1" fontId="4" fillId="4" borderId="3" xfId="1" applyNumberFormat="1" applyFont="1" applyFill="1" applyBorder="1" applyAlignment="1">
      <alignment horizontal="center" vertical="center" wrapText="1"/>
    </xf>
    <xf numFmtId="2" fontId="4" fillId="6" borderId="3" xfId="1" applyNumberFormat="1" applyFont="1" applyFill="1" applyBorder="1" applyAlignment="1">
      <alignment horizontal="center" vertical="center" wrapText="1"/>
    </xf>
    <xf numFmtId="2" fontId="4" fillId="2" borderId="3" xfId="1" applyNumberFormat="1" applyFont="1" applyFill="1" applyBorder="1" applyAlignment="1">
      <alignment horizontal="center" vertical="center" wrapText="1"/>
    </xf>
    <xf numFmtId="2" fontId="4" fillId="6" borderId="2" xfId="1" applyNumberFormat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/>
    </xf>
    <xf numFmtId="0" fontId="4" fillId="6" borderId="1" xfId="1" applyFont="1" applyFill="1" applyBorder="1" applyAlignment="1">
      <alignment horizontal="center" vertical="center"/>
    </xf>
    <xf numFmtId="165" fontId="3" fillId="5" borderId="1" xfId="1" applyNumberFormat="1" applyFont="1" applyFill="1" applyBorder="1" applyAlignment="1">
      <alignment horizontal="center" vertical="center" wrapText="1"/>
    </xf>
    <xf numFmtId="2" fontId="3" fillId="5" borderId="1" xfId="1" applyNumberFormat="1" applyFont="1" applyFill="1" applyBorder="1" applyAlignment="1">
      <alignment horizontal="center"/>
    </xf>
    <xf numFmtId="164" fontId="4" fillId="0" borderId="1" xfId="1" applyNumberFormat="1" applyFont="1" applyFill="1" applyBorder="1" applyAlignment="1">
      <alignment horizontal="center" vertical="center" wrapText="1"/>
    </xf>
    <xf numFmtId="165" fontId="4" fillId="2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/>
    </xf>
    <xf numFmtId="1" fontId="4" fillId="2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/>
    </xf>
    <xf numFmtId="0" fontId="3" fillId="4" borderId="2" xfId="1" applyFont="1" applyFill="1" applyBorder="1" applyAlignment="1">
      <alignment horizontal="center" vertical="center" wrapText="1"/>
    </xf>
    <xf numFmtId="0" fontId="3" fillId="6" borderId="3" xfId="1" applyFont="1" applyFill="1" applyBorder="1" applyAlignment="1">
      <alignment horizontal="left" vertical="center"/>
    </xf>
    <xf numFmtId="2" fontId="3" fillId="6" borderId="2" xfId="1" applyNumberFormat="1" applyFont="1" applyFill="1" applyBorder="1" applyAlignment="1">
      <alignment horizontal="center" vertical="center"/>
    </xf>
    <xf numFmtId="0" fontId="3" fillId="5" borderId="3" xfId="1" applyFont="1" applyFill="1" applyBorder="1"/>
    <xf numFmtId="165" fontId="3" fillId="5" borderId="2" xfId="1" applyNumberFormat="1" applyFont="1" applyFill="1" applyBorder="1" applyAlignment="1">
      <alignment horizontal="center" vertical="center" wrapText="1"/>
    </xf>
    <xf numFmtId="0" fontId="4" fillId="5" borderId="3" xfId="1" applyFont="1" applyFill="1" applyBorder="1"/>
    <xf numFmtId="2" fontId="3" fillId="5" borderId="2" xfId="1" applyNumberFormat="1" applyFont="1" applyFill="1" applyBorder="1" applyAlignment="1">
      <alignment horizontal="center"/>
    </xf>
    <xf numFmtId="0" fontId="4" fillId="2" borderId="3" xfId="1" applyFont="1" applyFill="1" applyBorder="1"/>
    <xf numFmtId="2" fontId="3" fillId="4" borderId="2" xfId="1" applyNumberFormat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left" vertical="center" wrapText="1"/>
    </xf>
    <xf numFmtId="0" fontId="3" fillId="0" borderId="3" xfId="1" applyFont="1" applyFill="1" applyBorder="1" applyAlignment="1">
      <alignment horizontal="left" vertical="center" wrapText="1"/>
    </xf>
    <xf numFmtId="166" fontId="3" fillId="4" borderId="2" xfId="1" applyNumberFormat="1" applyFont="1" applyFill="1" applyBorder="1" applyAlignment="1">
      <alignment horizontal="center" vertical="center" wrapText="1"/>
    </xf>
    <xf numFmtId="1" fontId="3" fillId="4" borderId="2" xfId="1" applyNumberFormat="1" applyFont="1" applyFill="1" applyBorder="1" applyAlignment="1">
      <alignment horizontal="center" vertical="center" wrapText="1"/>
    </xf>
    <xf numFmtId="165" fontId="3" fillId="4" borderId="2" xfId="1" applyNumberFormat="1" applyFont="1" applyFill="1" applyBorder="1" applyAlignment="1">
      <alignment horizontal="center" vertical="center" wrapText="1"/>
    </xf>
    <xf numFmtId="0" fontId="3" fillId="6" borderId="3" xfId="1" applyFont="1" applyFill="1" applyBorder="1"/>
    <xf numFmtId="2" fontId="3" fillId="6" borderId="2" xfId="1" applyNumberFormat="1" applyFont="1" applyFill="1" applyBorder="1" applyAlignment="1">
      <alignment horizontal="center"/>
    </xf>
    <xf numFmtId="166" fontId="3" fillId="5" borderId="2" xfId="1" applyNumberFormat="1" applyFont="1" applyFill="1" applyBorder="1" applyAlignment="1">
      <alignment horizontal="center"/>
    </xf>
    <xf numFmtId="0" fontId="3" fillId="5" borderId="2" xfId="1" applyFont="1" applyFill="1" applyBorder="1" applyAlignment="1">
      <alignment horizontal="center"/>
    </xf>
    <xf numFmtId="0" fontId="4" fillId="4" borderId="3" xfId="1" applyFont="1" applyFill="1" applyBorder="1"/>
    <xf numFmtId="0" fontId="3" fillId="3" borderId="3" xfId="1" applyFont="1" applyFill="1" applyBorder="1" applyAlignment="1">
      <alignment horizontal="left" vertical="center" wrapText="1"/>
    </xf>
    <xf numFmtId="2" fontId="3" fillId="6" borderId="2" xfId="1" applyNumberFormat="1" applyFont="1" applyFill="1" applyBorder="1" applyAlignment="1">
      <alignment horizontal="center" vertical="center" wrapText="1"/>
    </xf>
    <xf numFmtId="0" fontId="3" fillId="0" borderId="3" xfId="1" applyFont="1" applyFill="1" applyBorder="1"/>
    <xf numFmtId="0" fontId="3" fillId="6" borderId="5" xfId="1" applyFont="1" applyFill="1" applyBorder="1"/>
    <xf numFmtId="0" fontId="4" fillId="6" borderId="7" xfId="1" applyFont="1" applyFill="1" applyBorder="1" applyAlignment="1">
      <alignment horizontal="center"/>
    </xf>
    <xf numFmtId="2" fontId="3" fillId="6" borderId="6" xfId="1" applyNumberFormat="1" applyFont="1" applyFill="1" applyBorder="1" applyAlignment="1">
      <alignment horizontal="center"/>
    </xf>
    <xf numFmtId="165" fontId="3" fillId="5" borderId="3" xfId="1" applyNumberFormat="1" applyFont="1" applyFill="1" applyBorder="1" applyAlignment="1">
      <alignment horizontal="center" vertical="center" wrapText="1"/>
    </xf>
    <xf numFmtId="2" fontId="3" fillId="5" borderId="3" xfId="1" applyNumberFormat="1" applyFont="1" applyFill="1" applyBorder="1" applyAlignment="1">
      <alignment horizontal="center"/>
    </xf>
    <xf numFmtId="2" fontId="4" fillId="0" borderId="2" xfId="1" applyNumberFormat="1" applyFont="1" applyFill="1" applyBorder="1" applyAlignment="1">
      <alignment horizontal="center" vertical="center" wrapText="1"/>
    </xf>
    <xf numFmtId="164" fontId="4" fillId="4" borderId="3" xfId="1" applyNumberFormat="1" applyFont="1" applyFill="1" applyBorder="1" applyAlignment="1">
      <alignment horizontal="center" vertical="center" wrapText="1"/>
    </xf>
    <xf numFmtId="164" fontId="4" fillId="4" borderId="2" xfId="1" applyNumberFormat="1" applyFont="1" applyFill="1" applyBorder="1" applyAlignment="1">
      <alignment horizontal="center" vertical="center" wrapText="1"/>
    </xf>
    <xf numFmtId="165" fontId="4" fillId="0" borderId="2" xfId="1" applyNumberFormat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2" fontId="4" fillId="0" borderId="3" xfId="1" applyNumberFormat="1" applyFont="1" applyFill="1" applyBorder="1" applyAlignment="1">
      <alignment horizontal="center" vertical="center" wrapText="1"/>
    </xf>
    <xf numFmtId="2" fontId="3" fillId="6" borderId="3" xfId="1" applyNumberFormat="1" applyFont="1" applyFill="1" applyBorder="1" applyAlignment="1">
      <alignment horizontal="center"/>
    </xf>
    <xf numFmtId="0" fontId="3" fillId="5" borderId="3" xfId="1" applyFont="1" applyFill="1" applyBorder="1" applyAlignment="1">
      <alignment horizontal="center"/>
    </xf>
    <xf numFmtId="165" fontId="4" fillId="2" borderId="3" xfId="1" applyNumberFormat="1" applyFont="1" applyFill="1" applyBorder="1" applyAlignment="1">
      <alignment horizontal="center" vertical="center" wrapText="1"/>
    </xf>
    <xf numFmtId="2" fontId="4" fillId="2" borderId="2" xfId="1" applyNumberFormat="1" applyFont="1" applyFill="1" applyBorder="1" applyAlignment="1">
      <alignment horizontal="center" vertical="center" wrapText="1"/>
    </xf>
    <xf numFmtId="165" fontId="4" fillId="2" borderId="2" xfId="1" applyNumberFormat="1" applyFont="1" applyFill="1" applyBorder="1" applyAlignment="1">
      <alignment horizontal="center" vertical="center" wrapText="1"/>
    </xf>
    <xf numFmtId="2" fontId="3" fillId="6" borderId="5" xfId="1" applyNumberFormat="1" applyFont="1" applyFill="1" applyBorder="1" applyAlignment="1">
      <alignment horizontal="center"/>
    </xf>
    <xf numFmtId="2" fontId="3" fillId="6" borderId="7" xfId="1" applyNumberFormat="1" applyFont="1" applyFill="1" applyBorder="1" applyAlignment="1">
      <alignment horizontal="center"/>
    </xf>
    <xf numFmtId="165" fontId="4" fillId="0" borderId="3" xfId="1" applyNumberFormat="1" applyFont="1" applyFill="1" applyBorder="1" applyAlignment="1">
      <alignment horizontal="center" vertical="center" wrapText="1"/>
    </xf>
    <xf numFmtId="1" fontId="4" fillId="2" borderId="3" xfId="1" applyNumberFormat="1" applyFont="1" applyFill="1" applyBorder="1" applyAlignment="1">
      <alignment horizontal="center" vertical="center" wrapText="1"/>
    </xf>
    <xf numFmtId="166" fontId="4" fillId="2" borderId="3" xfId="1" applyNumberFormat="1" applyFont="1" applyFill="1" applyBorder="1" applyAlignment="1">
      <alignment horizontal="center" vertical="center" wrapText="1"/>
    </xf>
    <xf numFmtId="165" fontId="3" fillId="4" borderId="3" xfId="1" applyNumberFormat="1" applyFont="1" applyFill="1" applyBorder="1" applyAlignment="1">
      <alignment horizontal="center" vertical="center" wrapText="1"/>
    </xf>
    <xf numFmtId="1" fontId="4" fillId="0" borderId="2" xfId="1" applyNumberFormat="1" applyFont="1" applyFill="1" applyBorder="1" applyAlignment="1">
      <alignment horizontal="center" vertical="center" wrapText="1"/>
    </xf>
    <xf numFmtId="165" fontId="3" fillId="2" borderId="1" xfId="1" applyNumberFormat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center" vertical="center" wrapText="1"/>
    </xf>
    <xf numFmtId="1" fontId="4" fillId="0" borderId="1" xfId="1" applyNumberFormat="1" applyFont="1" applyFill="1" applyBorder="1" applyAlignment="1">
      <alignment horizontal="center"/>
    </xf>
    <xf numFmtId="165" fontId="3" fillId="0" borderId="2" xfId="1" applyNumberFormat="1" applyFont="1" applyFill="1" applyBorder="1" applyAlignment="1">
      <alignment horizontal="center" vertical="center" wrapText="1"/>
    </xf>
    <xf numFmtId="0" fontId="3" fillId="4" borderId="3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1" fillId="0" borderId="0" xfId="7"/>
    <xf numFmtId="2" fontId="4" fillId="4" borderId="1" xfId="7" applyNumberFormat="1" applyFont="1" applyFill="1" applyBorder="1" applyAlignment="1">
      <alignment horizontal="center" vertical="center" wrapText="1"/>
    </xf>
    <xf numFmtId="2" fontId="4" fillId="4" borderId="2" xfId="7" applyNumberFormat="1" applyFont="1" applyFill="1" applyBorder="1" applyAlignment="1">
      <alignment horizontal="center" vertical="center" wrapText="1"/>
    </xf>
    <xf numFmtId="0" fontId="4" fillId="2" borderId="1" xfId="7" applyFont="1" applyFill="1" applyBorder="1" applyAlignment="1">
      <alignment horizontal="center" vertical="center" wrapText="1"/>
    </xf>
    <xf numFmtId="165" fontId="4" fillId="4" borderId="1" xfId="7" applyNumberFormat="1" applyFont="1" applyFill="1" applyBorder="1" applyAlignment="1">
      <alignment horizontal="center" vertical="center" wrapText="1"/>
    </xf>
    <xf numFmtId="165" fontId="4" fillId="4" borderId="2" xfId="7" applyNumberFormat="1" applyFont="1" applyFill="1" applyBorder="1" applyAlignment="1">
      <alignment horizontal="center" vertical="center" wrapText="1"/>
    </xf>
    <xf numFmtId="0" fontId="3" fillId="2" borderId="3" xfId="7" applyFont="1" applyFill="1" applyBorder="1"/>
    <xf numFmtId="0" fontId="4" fillId="0" borderId="1" xfId="7" applyFont="1" applyFill="1" applyBorder="1" applyAlignment="1">
      <alignment horizontal="center" vertical="center" wrapText="1"/>
    </xf>
    <xf numFmtId="2" fontId="4" fillId="0" borderId="1" xfId="7" applyNumberFormat="1" applyFont="1" applyFill="1" applyBorder="1" applyAlignment="1">
      <alignment horizontal="center" vertical="center" wrapText="1"/>
    </xf>
    <xf numFmtId="2" fontId="4" fillId="4" borderId="3" xfId="7" applyNumberFormat="1" applyFont="1" applyFill="1" applyBorder="1" applyAlignment="1">
      <alignment horizontal="center" vertical="center" wrapText="1"/>
    </xf>
    <xf numFmtId="0" fontId="4" fillId="0" borderId="1" xfId="7" applyFont="1" applyBorder="1" applyAlignment="1">
      <alignment horizontal="center" vertical="center" wrapText="1"/>
    </xf>
    <xf numFmtId="0" fontId="4" fillId="4" borderId="1" xfId="7" applyFont="1" applyFill="1" applyBorder="1" applyAlignment="1">
      <alignment horizontal="center" vertical="center" wrapText="1"/>
    </xf>
    <xf numFmtId="0" fontId="4" fillId="0" borderId="2" xfId="7" applyFont="1" applyBorder="1" applyAlignment="1">
      <alignment horizontal="center" vertical="center" wrapText="1"/>
    </xf>
    <xf numFmtId="1" fontId="4" fillId="0" borderId="1" xfId="7" applyNumberFormat="1" applyFont="1" applyBorder="1" applyAlignment="1">
      <alignment horizontal="center" vertical="center" wrapText="1"/>
    </xf>
    <xf numFmtId="1" fontId="4" fillId="4" borderId="1" xfId="7" applyNumberFormat="1" applyFont="1" applyFill="1" applyBorder="1" applyAlignment="1">
      <alignment horizontal="center" vertical="center" wrapText="1"/>
    </xf>
    <xf numFmtId="1" fontId="4" fillId="4" borderId="2" xfId="7" applyNumberFormat="1" applyFont="1" applyFill="1" applyBorder="1" applyAlignment="1">
      <alignment horizontal="center" vertical="center" wrapText="1"/>
    </xf>
    <xf numFmtId="0" fontId="4" fillId="4" borderId="2" xfId="7" applyFont="1" applyFill="1" applyBorder="1" applyAlignment="1">
      <alignment horizontal="center" vertical="center" wrapText="1"/>
    </xf>
    <xf numFmtId="0" fontId="3" fillId="4" borderId="3" xfId="7" applyFont="1" applyFill="1" applyBorder="1"/>
    <xf numFmtId="165" fontId="4" fillId="4" borderId="3" xfId="7" applyNumberFormat="1" applyFont="1" applyFill="1" applyBorder="1" applyAlignment="1">
      <alignment horizontal="center" vertical="center" wrapText="1"/>
    </xf>
    <xf numFmtId="2" fontId="4" fillId="6" borderId="1" xfId="7" applyNumberFormat="1" applyFont="1" applyFill="1" applyBorder="1" applyAlignment="1">
      <alignment horizontal="center" vertical="center" wrapText="1"/>
    </xf>
    <xf numFmtId="165" fontId="4" fillId="6" borderId="1" xfId="7" applyNumberFormat="1" applyFont="1" applyFill="1" applyBorder="1" applyAlignment="1">
      <alignment horizontal="center" vertical="center" wrapText="1"/>
    </xf>
    <xf numFmtId="165" fontId="4" fillId="6" borderId="2" xfId="7" applyNumberFormat="1" applyFont="1" applyFill="1" applyBorder="1" applyAlignment="1">
      <alignment horizontal="center" vertical="center" wrapText="1"/>
    </xf>
    <xf numFmtId="165" fontId="4" fillId="0" borderId="1" xfId="7" applyNumberFormat="1" applyFont="1" applyFill="1" applyBorder="1" applyAlignment="1">
      <alignment horizontal="center" vertical="center" wrapText="1"/>
    </xf>
    <xf numFmtId="1" fontId="4" fillId="0" borderId="1" xfId="7" applyNumberFormat="1" applyFont="1" applyFill="1" applyBorder="1" applyAlignment="1">
      <alignment horizontal="center" vertical="center" wrapText="1"/>
    </xf>
    <xf numFmtId="1" fontId="6" fillId="0" borderId="1" xfId="7" applyNumberFormat="1" applyFont="1" applyFill="1" applyBorder="1" applyAlignment="1">
      <alignment horizontal="center" vertical="center" wrapText="1"/>
    </xf>
    <xf numFmtId="166" fontId="4" fillId="4" borderId="1" xfId="7" applyNumberFormat="1" applyFont="1" applyFill="1" applyBorder="1" applyAlignment="1">
      <alignment horizontal="center" vertical="center" wrapText="1"/>
    </xf>
    <xf numFmtId="164" fontId="4" fillId="4" borderId="1" xfId="7" applyNumberFormat="1" applyFont="1" applyFill="1" applyBorder="1" applyAlignment="1">
      <alignment horizontal="center" vertical="center" wrapText="1"/>
    </xf>
    <xf numFmtId="2" fontId="4" fillId="0" borderId="1" xfId="7" applyNumberFormat="1" applyFont="1" applyBorder="1" applyAlignment="1">
      <alignment horizontal="center" vertical="center" wrapText="1"/>
    </xf>
    <xf numFmtId="0" fontId="4" fillId="0" borderId="1" xfId="7" applyFont="1" applyBorder="1" applyAlignment="1">
      <alignment horizontal="center"/>
    </xf>
    <xf numFmtId="0" fontId="4" fillId="4" borderId="1" xfId="7" applyFont="1" applyFill="1" applyBorder="1" applyAlignment="1">
      <alignment horizontal="center"/>
    </xf>
    <xf numFmtId="0" fontId="4" fillId="0" borderId="1" xfId="7" applyFont="1" applyFill="1" applyBorder="1" applyAlignment="1">
      <alignment horizontal="center"/>
    </xf>
    <xf numFmtId="0" fontId="4" fillId="6" borderId="1" xfId="7" applyFont="1" applyFill="1" applyBorder="1" applyAlignment="1">
      <alignment horizontal="center"/>
    </xf>
    <xf numFmtId="2" fontId="3" fillId="6" borderId="1" xfId="7" applyNumberFormat="1" applyFont="1" applyFill="1" applyBorder="1" applyAlignment="1">
      <alignment horizontal="center"/>
    </xf>
    <xf numFmtId="0" fontId="4" fillId="5" borderId="1" xfId="7" applyFont="1" applyFill="1" applyBorder="1" applyAlignment="1">
      <alignment horizontal="center"/>
    </xf>
    <xf numFmtId="0" fontId="3" fillId="5" borderId="1" xfId="7" applyFont="1" applyFill="1" applyBorder="1" applyAlignment="1">
      <alignment horizontal="center"/>
    </xf>
    <xf numFmtId="0" fontId="4" fillId="4" borderId="2" xfId="7" applyFont="1" applyFill="1" applyBorder="1" applyAlignment="1">
      <alignment horizontal="center" vertical="center" textRotation="90" wrapText="1"/>
    </xf>
    <xf numFmtId="0" fontId="4" fillId="4" borderId="1" xfId="7" applyFont="1" applyFill="1" applyBorder="1" applyAlignment="1">
      <alignment horizontal="center" vertical="center" textRotation="90" wrapText="1"/>
    </xf>
    <xf numFmtId="0" fontId="4" fillId="4" borderId="3" xfId="7" applyFont="1" applyFill="1" applyBorder="1" applyAlignment="1">
      <alignment horizontal="center" vertical="center" textRotation="90" wrapText="1"/>
    </xf>
    <xf numFmtId="0" fontId="4" fillId="2" borderId="3" xfId="7" applyFont="1" applyFill="1" applyBorder="1" applyAlignment="1">
      <alignment horizontal="center" vertical="center" wrapText="1"/>
    </xf>
    <xf numFmtId="0" fontId="4" fillId="4" borderId="3" xfId="7" applyFont="1" applyFill="1" applyBorder="1" applyAlignment="1">
      <alignment horizontal="center" vertical="center" wrapText="1"/>
    </xf>
    <xf numFmtId="0" fontId="4" fillId="0" borderId="3" xfId="7" applyFont="1" applyFill="1" applyBorder="1" applyAlignment="1">
      <alignment horizontal="center" vertical="center" wrapText="1"/>
    </xf>
    <xf numFmtId="0" fontId="4" fillId="0" borderId="2" xfId="7" applyFont="1" applyFill="1" applyBorder="1" applyAlignment="1">
      <alignment horizontal="center" vertical="center" wrapText="1"/>
    </xf>
    <xf numFmtId="1" fontId="4" fillId="4" borderId="3" xfId="7" applyNumberFormat="1" applyFont="1" applyFill="1" applyBorder="1" applyAlignment="1">
      <alignment horizontal="center" vertical="center" wrapText="1"/>
    </xf>
    <xf numFmtId="2" fontId="4" fillId="6" borderId="3" xfId="7" applyNumberFormat="1" applyFont="1" applyFill="1" applyBorder="1" applyAlignment="1">
      <alignment horizontal="center" vertical="center" wrapText="1"/>
    </xf>
    <xf numFmtId="2" fontId="4" fillId="6" borderId="2" xfId="7" applyNumberFormat="1" applyFont="1" applyFill="1" applyBorder="1" applyAlignment="1">
      <alignment horizontal="center" vertical="center" wrapText="1"/>
    </xf>
    <xf numFmtId="0" fontId="4" fillId="0" borderId="1" xfId="7" applyFont="1" applyBorder="1" applyAlignment="1">
      <alignment horizontal="center" vertical="center"/>
    </xf>
    <xf numFmtId="0" fontId="4" fillId="6" borderId="1" xfId="7" applyFont="1" applyFill="1" applyBorder="1" applyAlignment="1">
      <alignment horizontal="center" vertical="center"/>
    </xf>
    <xf numFmtId="165" fontId="3" fillId="5" borderId="1" xfId="7" applyNumberFormat="1" applyFont="1" applyFill="1" applyBorder="1" applyAlignment="1">
      <alignment horizontal="center" vertical="center" wrapText="1"/>
    </xf>
    <xf numFmtId="2" fontId="3" fillId="5" borderId="1" xfId="7" applyNumberFormat="1" applyFont="1" applyFill="1" applyBorder="1" applyAlignment="1">
      <alignment horizontal="center"/>
    </xf>
    <xf numFmtId="164" fontId="4" fillId="0" borderId="1" xfId="7" applyNumberFormat="1" applyFont="1" applyFill="1" applyBorder="1" applyAlignment="1">
      <alignment horizontal="center" vertical="center" wrapText="1"/>
    </xf>
    <xf numFmtId="165" fontId="4" fillId="2" borderId="1" xfId="7" applyNumberFormat="1" applyFont="1" applyFill="1" applyBorder="1" applyAlignment="1">
      <alignment horizontal="center" vertical="center" wrapText="1"/>
    </xf>
    <xf numFmtId="0" fontId="4" fillId="0" borderId="1" xfId="7" applyFont="1" applyFill="1" applyBorder="1" applyAlignment="1">
      <alignment horizontal="center" vertical="center"/>
    </xf>
    <xf numFmtId="0" fontId="4" fillId="3" borderId="1" xfId="7" applyFont="1" applyFill="1" applyBorder="1" applyAlignment="1">
      <alignment horizontal="center" vertical="center" wrapText="1"/>
    </xf>
    <xf numFmtId="0" fontId="4" fillId="0" borderId="3" xfId="7" applyFont="1" applyBorder="1" applyAlignment="1">
      <alignment horizontal="center" vertical="center"/>
    </xf>
    <xf numFmtId="0" fontId="3" fillId="4" borderId="2" xfId="7" applyFont="1" applyFill="1" applyBorder="1" applyAlignment="1">
      <alignment horizontal="center" vertical="center" wrapText="1"/>
    </xf>
    <xf numFmtId="0" fontId="3" fillId="6" borderId="3" xfId="7" applyFont="1" applyFill="1" applyBorder="1" applyAlignment="1">
      <alignment horizontal="left" vertical="center"/>
    </xf>
    <xf numFmtId="2" fontId="3" fillId="6" borderId="2" xfId="7" applyNumberFormat="1" applyFont="1" applyFill="1" applyBorder="1" applyAlignment="1">
      <alignment horizontal="center" vertical="center"/>
    </xf>
    <xf numFmtId="0" fontId="3" fillId="5" borderId="3" xfId="7" applyFont="1" applyFill="1" applyBorder="1"/>
    <xf numFmtId="165" fontId="3" fillId="5" borderId="2" xfId="7" applyNumberFormat="1" applyFont="1" applyFill="1" applyBorder="1" applyAlignment="1">
      <alignment horizontal="center" vertical="center" wrapText="1"/>
    </xf>
    <xf numFmtId="0" fontId="4" fillId="5" borderId="3" xfId="7" applyFont="1" applyFill="1" applyBorder="1"/>
    <xf numFmtId="2" fontId="3" fillId="5" borderId="2" xfId="7" applyNumberFormat="1" applyFont="1" applyFill="1" applyBorder="1" applyAlignment="1">
      <alignment horizontal="center"/>
    </xf>
    <xf numFmtId="0" fontId="4" fillId="2" borderId="3" xfId="7" applyFont="1" applyFill="1" applyBorder="1"/>
    <xf numFmtId="2" fontId="3" fillId="4" borderId="2" xfId="7" applyNumberFormat="1" applyFont="1" applyFill="1" applyBorder="1" applyAlignment="1">
      <alignment horizontal="center" vertical="center" wrapText="1"/>
    </xf>
    <xf numFmtId="0" fontId="4" fillId="0" borderId="3" xfId="7" applyFont="1" applyFill="1" applyBorder="1" applyAlignment="1">
      <alignment horizontal="left" vertical="center" wrapText="1"/>
    </xf>
    <xf numFmtId="0" fontId="3" fillId="0" borderId="3" xfId="7" applyFont="1" applyFill="1" applyBorder="1" applyAlignment="1">
      <alignment horizontal="left" vertical="center" wrapText="1"/>
    </xf>
    <xf numFmtId="166" fontId="3" fillId="4" borderId="2" xfId="7" applyNumberFormat="1" applyFont="1" applyFill="1" applyBorder="1" applyAlignment="1">
      <alignment horizontal="center" vertical="center" wrapText="1"/>
    </xf>
    <xf numFmtId="1" fontId="3" fillId="4" borderId="2" xfId="7" applyNumberFormat="1" applyFont="1" applyFill="1" applyBorder="1" applyAlignment="1">
      <alignment horizontal="center" vertical="center" wrapText="1"/>
    </xf>
    <xf numFmtId="165" fontId="3" fillId="4" borderId="2" xfId="7" applyNumberFormat="1" applyFont="1" applyFill="1" applyBorder="1" applyAlignment="1">
      <alignment horizontal="center" vertical="center" wrapText="1"/>
    </xf>
    <xf numFmtId="0" fontId="3" fillId="6" borderId="3" xfId="7" applyFont="1" applyFill="1" applyBorder="1"/>
    <xf numFmtId="2" fontId="3" fillId="6" borderId="2" xfId="7" applyNumberFormat="1" applyFont="1" applyFill="1" applyBorder="1" applyAlignment="1">
      <alignment horizontal="center"/>
    </xf>
    <xf numFmtId="0" fontId="3" fillId="5" borderId="2" xfId="7" applyFont="1" applyFill="1" applyBorder="1" applyAlignment="1">
      <alignment horizontal="center"/>
    </xf>
    <xf numFmtId="0" fontId="4" fillId="4" borderId="3" xfId="7" applyFont="1" applyFill="1" applyBorder="1"/>
    <xf numFmtId="0" fontId="3" fillId="3" borderId="3" xfId="7" applyFont="1" applyFill="1" applyBorder="1" applyAlignment="1">
      <alignment horizontal="left" vertical="center" wrapText="1"/>
    </xf>
    <xf numFmtId="2" fontId="3" fillId="6" borderId="2" xfId="7" applyNumberFormat="1" applyFont="1" applyFill="1" applyBorder="1" applyAlignment="1">
      <alignment horizontal="center" vertical="center" wrapText="1"/>
    </xf>
    <xf numFmtId="0" fontId="3" fillId="0" borderId="3" xfId="7" applyFont="1" applyFill="1" applyBorder="1"/>
    <xf numFmtId="0" fontId="3" fillId="6" borderId="5" xfId="7" applyFont="1" applyFill="1" applyBorder="1"/>
    <xf numFmtId="0" fontId="4" fillId="6" borderId="7" xfId="7" applyFont="1" applyFill="1" applyBorder="1" applyAlignment="1">
      <alignment horizontal="center"/>
    </xf>
    <xf numFmtId="2" fontId="3" fillId="6" borderId="6" xfId="7" applyNumberFormat="1" applyFont="1" applyFill="1" applyBorder="1" applyAlignment="1">
      <alignment horizontal="center"/>
    </xf>
    <xf numFmtId="165" fontId="3" fillId="5" borderId="3" xfId="7" applyNumberFormat="1" applyFont="1" applyFill="1" applyBorder="1" applyAlignment="1">
      <alignment horizontal="center" vertical="center" wrapText="1"/>
    </xf>
    <xf numFmtId="2" fontId="3" fillId="5" borderId="3" xfId="7" applyNumberFormat="1" applyFont="1" applyFill="1" applyBorder="1" applyAlignment="1">
      <alignment horizontal="center"/>
    </xf>
    <xf numFmtId="2" fontId="4" fillId="0" borderId="2" xfId="7" applyNumberFormat="1" applyFont="1" applyFill="1" applyBorder="1" applyAlignment="1">
      <alignment horizontal="center" vertical="center" wrapText="1"/>
    </xf>
    <xf numFmtId="164" fontId="4" fillId="4" borderId="3" xfId="7" applyNumberFormat="1" applyFont="1" applyFill="1" applyBorder="1" applyAlignment="1">
      <alignment horizontal="center" vertical="center" wrapText="1"/>
    </xf>
    <xf numFmtId="164" fontId="4" fillId="4" borderId="2" xfId="7" applyNumberFormat="1" applyFont="1" applyFill="1" applyBorder="1" applyAlignment="1">
      <alignment horizontal="center" vertical="center" wrapText="1"/>
    </xf>
    <xf numFmtId="165" fontId="4" fillId="0" borderId="2" xfId="7" applyNumberFormat="1" applyFont="1" applyFill="1" applyBorder="1" applyAlignment="1">
      <alignment horizontal="center" vertical="center" wrapText="1"/>
    </xf>
    <xf numFmtId="0" fontId="4" fillId="2" borderId="2" xfId="7" applyFont="1" applyFill="1" applyBorder="1" applyAlignment="1">
      <alignment horizontal="center" vertical="center" wrapText="1"/>
    </xf>
    <xf numFmtId="2" fontId="4" fillId="0" borderId="3" xfId="7" applyNumberFormat="1" applyFont="1" applyFill="1" applyBorder="1" applyAlignment="1">
      <alignment horizontal="center" vertical="center" wrapText="1"/>
    </xf>
    <xf numFmtId="2" fontId="3" fillId="6" borderId="3" xfId="7" applyNumberFormat="1" applyFont="1" applyFill="1" applyBorder="1" applyAlignment="1">
      <alignment horizontal="center"/>
    </xf>
    <xf numFmtId="0" fontId="3" fillId="5" borderId="3" xfId="7" applyFont="1" applyFill="1" applyBorder="1" applyAlignment="1">
      <alignment horizontal="center"/>
    </xf>
    <xf numFmtId="2" fontId="3" fillId="6" borderId="5" xfId="7" applyNumberFormat="1" applyFont="1" applyFill="1" applyBorder="1" applyAlignment="1">
      <alignment horizontal="center"/>
    </xf>
    <xf numFmtId="2" fontId="3" fillId="6" borderId="7" xfId="7" applyNumberFormat="1" applyFont="1" applyFill="1" applyBorder="1" applyAlignment="1">
      <alignment horizontal="center"/>
    </xf>
    <xf numFmtId="165" fontId="4" fillId="0" borderId="3" xfId="7" applyNumberFormat="1" applyFont="1" applyFill="1" applyBorder="1" applyAlignment="1">
      <alignment horizontal="center" vertical="center" wrapText="1"/>
    </xf>
    <xf numFmtId="1" fontId="4" fillId="6" borderId="1" xfId="7" applyNumberFormat="1" applyFont="1" applyFill="1" applyBorder="1" applyAlignment="1">
      <alignment horizontal="center" vertical="center" wrapText="1"/>
    </xf>
    <xf numFmtId="165" fontId="3" fillId="5" borderId="2" xfId="7" applyNumberFormat="1" applyFont="1" applyFill="1" applyBorder="1" applyAlignment="1">
      <alignment horizontal="center"/>
    </xf>
    <xf numFmtId="166" fontId="4" fillId="4" borderId="3" xfId="7" applyNumberFormat="1" applyFont="1" applyFill="1" applyBorder="1" applyAlignment="1">
      <alignment horizontal="center" vertical="center" wrapText="1"/>
    </xf>
    <xf numFmtId="1" fontId="3" fillId="5" borderId="2" xfId="1" applyNumberFormat="1" applyFont="1" applyFill="1" applyBorder="1" applyAlignment="1">
      <alignment horizontal="center" vertical="center" wrapText="1"/>
    </xf>
    <xf numFmtId="1" fontId="3" fillId="5" borderId="3" xfId="1" applyNumberFormat="1" applyFont="1" applyFill="1" applyBorder="1" applyAlignment="1">
      <alignment horizontal="center" vertical="center" wrapText="1"/>
    </xf>
    <xf numFmtId="1" fontId="3" fillId="5" borderId="1" xfId="1" applyNumberFormat="1" applyFont="1" applyFill="1" applyBorder="1" applyAlignment="1">
      <alignment horizontal="center" vertical="center" wrapText="1"/>
    </xf>
    <xf numFmtId="1" fontId="3" fillId="5" borderId="2" xfId="7" applyNumberFormat="1" applyFont="1" applyFill="1" applyBorder="1" applyAlignment="1">
      <alignment horizontal="center" vertical="center" wrapText="1"/>
    </xf>
    <xf numFmtId="1" fontId="3" fillId="5" borderId="3" xfId="7" applyNumberFormat="1" applyFont="1" applyFill="1" applyBorder="1" applyAlignment="1">
      <alignment horizontal="center" vertical="center" wrapText="1"/>
    </xf>
    <xf numFmtId="1" fontId="3" fillId="5" borderId="1" xfId="7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textRotation="90" wrapText="1"/>
    </xf>
    <xf numFmtId="0" fontId="4" fillId="4" borderId="1" xfId="0" applyFont="1" applyFill="1" applyBorder="1" applyAlignment="1">
      <alignment horizontal="center" vertical="center" textRotation="90" wrapText="1"/>
    </xf>
    <xf numFmtId="0" fontId="4" fillId="4" borderId="2" xfId="0" applyFont="1" applyFill="1" applyBorder="1" applyAlignment="1">
      <alignment horizontal="center" vertical="center" textRotation="90" wrapText="1"/>
    </xf>
    <xf numFmtId="0" fontId="3" fillId="6" borderId="3" xfId="0" applyFont="1" applyFill="1" applyBorder="1" applyAlignment="1">
      <alignment horizontal="left" vertical="center"/>
    </xf>
    <xf numFmtId="0" fontId="4" fillId="6" borderId="1" xfId="0" applyFont="1" applyFill="1" applyBorder="1" applyAlignment="1">
      <alignment horizontal="center" vertical="center"/>
    </xf>
    <xf numFmtId="2" fontId="3" fillId="6" borderId="2" xfId="0" applyNumberFormat="1" applyFont="1" applyFill="1" applyBorder="1" applyAlignment="1">
      <alignment horizontal="center" vertical="center"/>
    </xf>
    <xf numFmtId="0" fontId="3" fillId="5" borderId="3" xfId="0" applyFont="1" applyFill="1" applyBorder="1"/>
    <xf numFmtId="0" fontId="4" fillId="5" borderId="1" xfId="0" applyFont="1" applyFill="1" applyBorder="1" applyAlignment="1">
      <alignment horizontal="center"/>
    </xf>
    <xf numFmtId="165" fontId="3" fillId="5" borderId="2" xfId="0" applyNumberFormat="1" applyFont="1" applyFill="1" applyBorder="1" applyAlignment="1">
      <alignment horizontal="center" vertical="center" wrapText="1"/>
    </xf>
    <xf numFmtId="165" fontId="3" fillId="5" borderId="3" xfId="0" applyNumberFormat="1" applyFont="1" applyFill="1" applyBorder="1" applyAlignment="1">
      <alignment horizontal="center" vertical="center" wrapText="1"/>
    </xf>
    <xf numFmtId="165" fontId="3" fillId="5" borderId="1" xfId="0" applyNumberFormat="1" applyFont="1" applyFill="1" applyBorder="1" applyAlignment="1">
      <alignment horizontal="center" vertical="center" wrapText="1"/>
    </xf>
    <xf numFmtId="0" fontId="4" fillId="5" borderId="3" xfId="0" applyFont="1" applyFill="1" applyBorder="1"/>
    <xf numFmtId="2" fontId="3" fillId="5" borderId="2" xfId="0" applyNumberFormat="1" applyFont="1" applyFill="1" applyBorder="1" applyAlignment="1">
      <alignment horizontal="center"/>
    </xf>
    <xf numFmtId="2" fontId="3" fillId="5" borderId="3" xfId="0" applyNumberFormat="1" applyFont="1" applyFill="1" applyBorder="1" applyAlignment="1">
      <alignment horizontal="center"/>
    </xf>
    <xf numFmtId="2" fontId="3" fillId="5" borderId="1" xfId="0" applyNumberFormat="1" applyFont="1" applyFill="1" applyBorder="1" applyAlignment="1">
      <alignment horizontal="center"/>
    </xf>
    <xf numFmtId="0" fontId="4" fillId="2" borderId="3" xfId="0" applyFont="1" applyFill="1" applyBorder="1"/>
    <xf numFmtId="0" fontId="4" fillId="4" borderId="1" xfId="0" applyFont="1" applyFill="1" applyBorder="1" applyAlignment="1">
      <alignment horizontal="center"/>
    </xf>
    <xf numFmtId="2" fontId="3" fillId="4" borderId="2" xfId="0" applyNumberFormat="1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Border="1"/>
    <xf numFmtId="0" fontId="4" fillId="4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2" fontId="4" fillId="4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4" fillId="4" borderId="2" xfId="0" applyNumberFormat="1" applyFont="1" applyFill="1" applyBorder="1" applyAlignment="1">
      <alignment horizontal="center" vertical="center" wrapText="1"/>
    </xf>
    <xf numFmtId="2" fontId="4" fillId="4" borderId="3" xfId="0" applyNumberFormat="1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165" fontId="4" fillId="4" borderId="3" xfId="0" applyNumberFormat="1" applyFont="1" applyFill="1" applyBorder="1" applyAlignment="1">
      <alignment horizontal="center" vertical="center" wrapText="1"/>
    </xf>
    <xf numFmtId="165" fontId="4" fillId="4" borderId="1" xfId="0" applyNumberFormat="1" applyFont="1" applyFill="1" applyBorder="1" applyAlignment="1">
      <alignment horizontal="center" vertical="center" wrapText="1"/>
    </xf>
    <xf numFmtId="165" fontId="4" fillId="0" borderId="2" xfId="0" applyNumberFormat="1" applyFont="1" applyFill="1" applyBorder="1" applyAlignment="1">
      <alignment horizontal="center" vertical="center" wrapText="1"/>
    </xf>
    <xf numFmtId="165" fontId="4" fillId="4" borderId="2" xfId="0" applyNumberFormat="1" applyFont="1" applyFill="1" applyBorder="1" applyAlignment="1">
      <alignment horizontal="center" vertical="center" wrapText="1"/>
    </xf>
    <xf numFmtId="2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2" fontId="4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165" fontId="4" fillId="0" borderId="3" xfId="0" applyNumberFormat="1" applyFont="1" applyFill="1" applyBorder="1" applyAlignment="1">
      <alignment horizontal="center" vertical="center" wrapText="1"/>
    </xf>
    <xf numFmtId="1" fontId="3" fillId="4" borderId="13" xfId="0" applyNumberFormat="1" applyFont="1" applyFill="1" applyBorder="1" applyAlignment="1">
      <alignment horizontal="center" vertical="center" wrapText="1"/>
    </xf>
    <xf numFmtId="1" fontId="4" fillId="4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2" fontId="3" fillId="4" borderId="13" xfId="0" applyNumberFormat="1" applyFont="1" applyFill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horizontal="center" vertical="center" wrapText="1"/>
    </xf>
    <xf numFmtId="165" fontId="3" fillId="4" borderId="13" xfId="0" applyNumberFormat="1" applyFont="1" applyFill="1" applyBorder="1" applyAlignment="1">
      <alignment horizontal="center" vertical="center" wrapText="1"/>
    </xf>
    <xf numFmtId="166" fontId="3" fillId="4" borderId="2" xfId="0" applyNumberFormat="1" applyFont="1" applyFill="1" applyBorder="1" applyAlignment="1">
      <alignment horizontal="center" vertical="center" wrapText="1"/>
    </xf>
    <xf numFmtId="165" fontId="3" fillId="4" borderId="2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/>
    <xf numFmtId="1" fontId="3" fillId="4" borderId="2" xfId="0" applyNumberFormat="1" applyFont="1" applyFill="1" applyBorder="1" applyAlignment="1">
      <alignment horizontal="center" vertical="center" wrapText="1"/>
    </xf>
    <xf numFmtId="1" fontId="4" fillId="4" borderId="3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0" fontId="3" fillId="4" borderId="3" xfId="0" applyFont="1" applyFill="1" applyBorder="1"/>
    <xf numFmtId="0" fontId="4" fillId="4" borderId="1" xfId="0" applyFont="1" applyFill="1" applyBorder="1"/>
    <xf numFmtId="166" fontId="4" fillId="4" borderId="1" xfId="0" applyNumberFormat="1" applyFont="1" applyFill="1" applyBorder="1" applyAlignment="1">
      <alignment horizontal="center" vertical="center" wrapText="1"/>
    </xf>
    <xf numFmtId="0" fontId="0" fillId="4" borderId="0" xfId="0" applyFill="1"/>
    <xf numFmtId="166" fontId="4" fillId="4" borderId="3" xfId="0" applyNumberFormat="1" applyFont="1" applyFill="1" applyBorder="1" applyAlignment="1">
      <alignment horizontal="center" vertical="center" wrapText="1"/>
    </xf>
    <xf numFmtId="164" fontId="4" fillId="4" borderId="3" xfId="0" applyNumberFormat="1" applyFont="1" applyFill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1" fontId="4" fillId="4" borderId="2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3" fillId="6" borderId="3" xfId="0" applyFont="1" applyFill="1" applyBorder="1"/>
    <xf numFmtId="0" fontId="4" fillId="6" borderId="1" xfId="0" applyFont="1" applyFill="1" applyBorder="1" applyAlignment="1">
      <alignment horizontal="center"/>
    </xf>
    <xf numFmtId="2" fontId="3" fillId="6" borderId="2" xfId="0" applyNumberFormat="1" applyFont="1" applyFill="1" applyBorder="1" applyAlignment="1">
      <alignment horizontal="center"/>
    </xf>
    <xf numFmtId="2" fontId="3" fillId="6" borderId="3" xfId="0" applyNumberFormat="1" applyFont="1" applyFill="1" applyBorder="1" applyAlignment="1">
      <alignment horizontal="center"/>
    </xf>
    <xf numFmtId="2" fontId="3" fillId="6" borderId="1" xfId="0" applyNumberFormat="1" applyFont="1" applyFill="1" applyBorder="1" applyAlignment="1">
      <alignment horizontal="center"/>
    </xf>
    <xf numFmtId="166" fontId="3" fillId="5" borderId="2" xfId="0" applyNumberFormat="1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166" fontId="4" fillId="0" borderId="1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2" fontId="4" fillId="2" borderId="3" xfId="0" applyNumberFormat="1" applyFont="1" applyFill="1" applyBorder="1" applyAlignment="1">
      <alignment horizontal="center" vertical="center" wrapText="1"/>
    </xf>
    <xf numFmtId="166" fontId="4" fillId="2" borderId="3" xfId="0" applyNumberFormat="1" applyFont="1" applyFill="1" applyBorder="1" applyAlignment="1">
      <alignment horizontal="center" vertical="center" wrapText="1"/>
    </xf>
    <xf numFmtId="0" fontId="4" fillId="4" borderId="3" xfId="0" applyFont="1" applyFill="1" applyBorder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2" fontId="3" fillId="6" borderId="2" xfId="0" applyNumberFormat="1" applyFont="1" applyFill="1" applyBorder="1" applyAlignment="1">
      <alignment horizontal="center" vertical="center" wrapText="1"/>
    </xf>
    <xf numFmtId="2" fontId="4" fillId="6" borderId="3" xfId="0" applyNumberFormat="1" applyFont="1" applyFill="1" applyBorder="1" applyAlignment="1">
      <alignment horizontal="center" vertical="center" wrapText="1"/>
    </xf>
    <xf numFmtId="2" fontId="4" fillId="6" borderId="1" xfId="0" applyNumberFormat="1" applyFont="1" applyFill="1" applyBorder="1" applyAlignment="1">
      <alignment horizontal="center" vertical="center" wrapText="1"/>
    </xf>
    <xf numFmtId="2" fontId="4" fillId="6" borderId="2" xfId="0" applyNumberFormat="1" applyFont="1" applyFill="1" applyBorder="1" applyAlignment="1">
      <alignment horizontal="center" vertical="center" wrapText="1"/>
    </xf>
    <xf numFmtId="0" fontId="4" fillId="6" borderId="1" xfId="0" applyFont="1" applyFill="1" applyBorder="1"/>
    <xf numFmtId="165" fontId="4" fillId="6" borderId="2" xfId="0" applyNumberFormat="1" applyFont="1" applyFill="1" applyBorder="1" applyAlignment="1">
      <alignment horizontal="center" vertical="center" wrapText="1"/>
    </xf>
    <xf numFmtId="165" fontId="4" fillId="6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/>
    <xf numFmtId="0" fontId="3" fillId="6" borderId="5" xfId="0" applyFont="1" applyFill="1" applyBorder="1"/>
    <xf numFmtId="0" fontId="4" fillId="6" borderId="7" xfId="0" applyFont="1" applyFill="1" applyBorder="1" applyAlignment="1">
      <alignment horizontal="center"/>
    </xf>
    <xf numFmtId="2" fontId="3" fillId="6" borderId="6" xfId="0" applyNumberFormat="1" applyFont="1" applyFill="1" applyBorder="1" applyAlignment="1">
      <alignment horizontal="center"/>
    </xf>
    <xf numFmtId="2" fontId="3" fillId="6" borderId="5" xfId="0" applyNumberFormat="1" applyFont="1" applyFill="1" applyBorder="1" applyAlignment="1">
      <alignment horizontal="center"/>
    </xf>
    <xf numFmtId="2" fontId="3" fillId="6" borderId="7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 vertical="center" textRotation="90" wrapText="1"/>
    </xf>
    <xf numFmtId="0" fontId="4" fillId="4" borderId="2" xfId="0" applyFont="1" applyFill="1" applyBorder="1" applyAlignment="1">
      <alignment horizontal="center" vertical="center" textRotation="90" wrapText="1"/>
    </xf>
    <xf numFmtId="0" fontId="4" fillId="4" borderId="3" xfId="0" applyFont="1" applyFill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textRotation="90" wrapText="1"/>
    </xf>
    <xf numFmtId="0" fontId="4" fillId="4" borderId="1" xfId="0" applyFont="1" applyFill="1" applyBorder="1" applyAlignment="1">
      <alignment horizontal="center" vertical="center" textRotation="90" wrapText="1"/>
    </xf>
    <xf numFmtId="0" fontId="4" fillId="4" borderId="2" xfId="0" applyFont="1" applyFill="1" applyBorder="1" applyAlignment="1">
      <alignment horizontal="center" vertical="center" textRotation="90" wrapText="1"/>
    </xf>
    <xf numFmtId="0" fontId="3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 wrapText="1"/>
    </xf>
    <xf numFmtId="165" fontId="3" fillId="5" borderId="2" xfId="0" applyNumberFormat="1" applyFont="1" applyFill="1" applyBorder="1" applyAlignment="1">
      <alignment horizontal="center"/>
    </xf>
    <xf numFmtId="165" fontId="3" fillId="5" borderId="3" xfId="0" applyNumberFormat="1" applyFont="1" applyFill="1" applyBorder="1" applyAlignment="1">
      <alignment horizontal="center"/>
    </xf>
    <xf numFmtId="165" fontId="4" fillId="2" borderId="3" xfId="0" applyNumberFormat="1" applyFont="1" applyFill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center" vertical="center" wrapText="1"/>
    </xf>
    <xf numFmtId="165" fontId="4" fillId="2" borderId="2" xfId="0" applyNumberFormat="1" applyFont="1" applyFill="1" applyBorder="1" applyAlignment="1">
      <alignment horizontal="center" vertical="center" wrapText="1"/>
    </xf>
    <xf numFmtId="167" fontId="4" fillId="0" borderId="1" xfId="0" applyNumberFormat="1" applyFont="1" applyFill="1" applyBorder="1" applyAlignment="1">
      <alignment horizontal="center" vertical="center" wrapText="1"/>
    </xf>
    <xf numFmtId="1" fontId="4" fillId="2" borderId="3" xfId="0" applyNumberFormat="1" applyFont="1" applyFill="1" applyBorder="1" applyAlignment="1">
      <alignment horizontal="center" vertical="center" wrapText="1"/>
    </xf>
    <xf numFmtId="165" fontId="4" fillId="6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 vertical="center" textRotation="90" wrapText="1"/>
    </xf>
    <xf numFmtId="0" fontId="4" fillId="4" borderId="2" xfId="0" applyFont="1" applyFill="1" applyBorder="1" applyAlignment="1">
      <alignment horizontal="center" vertical="center" textRotation="90" wrapText="1"/>
    </xf>
    <xf numFmtId="0" fontId="4" fillId="4" borderId="3" xfId="0" applyFont="1" applyFill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2" fontId="3" fillId="4" borderId="3" xfId="0" applyNumberFormat="1" applyFont="1" applyFill="1" applyBorder="1" applyAlignment="1">
      <alignment horizontal="center" vertical="center" wrapText="1"/>
    </xf>
    <xf numFmtId="166" fontId="4" fillId="2" borderId="1" xfId="0" applyNumberFormat="1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/>
    </xf>
    <xf numFmtId="0" fontId="4" fillId="4" borderId="14" xfId="0" applyFont="1" applyFill="1" applyBorder="1" applyAlignment="1">
      <alignment horizontal="center" vertical="center" wrapText="1"/>
    </xf>
    <xf numFmtId="166" fontId="4" fillId="4" borderId="2" xfId="0" applyNumberFormat="1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165" fontId="8" fillId="4" borderId="1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1" fontId="8" fillId="4" borderId="1" xfId="0" applyNumberFormat="1" applyFont="1" applyFill="1" applyBorder="1" applyAlignment="1">
      <alignment horizontal="center" vertical="center" wrapText="1"/>
    </xf>
    <xf numFmtId="2" fontId="8" fillId="4" borderId="1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166" fontId="4" fillId="0" borderId="2" xfId="0" applyNumberFormat="1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/>
    </xf>
    <xf numFmtId="165" fontId="4" fillId="2" borderId="17" xfId="0" applyNumberFormat="1" applyFont="1" applyFill="1" applyBorder="1" applyAlignment="1">
      <alignment horizontal="center" vertical="center" wrapText="1"/>
    </xf>
    <xf numFmtId="165" fontId="4" fillId="4" borderId="14" xfId="0" applyNumberFormat="1" applyFont="1" applyFill="1" applyBorder="1" applyAlignment="1">
      <alignment horizontal="center" vertical="center" wrapText="1"/>
    </xf>
    <xf numFmtId="165" fontId="4" fillId="2" borderId="13" xfId="0" applyNumberFormat="1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/>
    </xf>
    <xf numFmtId="165" fontId="4" fillId="4" borderId="13" xfId="0" applyNumberFormat="1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165" fontId="9" fillId="2" borderId="1" xfId="0" applyNumberFormat="1" applyFont="1" applyFill="1" applyBorder="1" applyAlignment="1">
      <alignment horizontal="center"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165" fontId="4" fillId="2" borderId="14" xfId="0" applyNumberFormat="1" applyFont="1" applyFill="1" applyBorder="1" applyAlignment="1">
      <alignment horizontal="center" vertical="center" wrapText="1"/>
    </xf>
    <xf numFmtId="165" fontId="4" fillId="4" borderId="18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165" fontId="3" fillId="4" borderId="3" xfId="0" applyNumberFormat="1" applyFont="1" applyFill="1" applyBorder="1" applyAlignment="1">
      <alignment horizontal="center" vertical="center" wrapText="1"/>
    </xf>
    <xf numFmtId="165" fontId="3" fillId="4" borderId="1" xfId="0" applyNumberFormat="1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167" fontId="3" fillId="4" borderId="2" xfId="0" applyNumberFormat="1" applyFont="1" applyFill="1" applyBorder="1" applyAlignment="1">
      <alignment horizontal="center" vertical="center" wrapText="1"/>
    </xf>
    <xf numFmtId="167" fontId="4" fillId="4" borderId="1" xfId="0" applyNumberFormat="1" applyFont="1" applyFill="1" applyBorder="1" applyAlignment="1">
      <alignment horizontal="center" vertical="center" wrapText="1"/>
    </xf>
    <xf numFmtId="167" fontId="4" fillId="2" borderId="3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/>
    </xf>
    <xf numFmtId="0" fontId="2" fillId="4" borderId="19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/>
    </xf>
    <xf numFmtId="165" fontId="10" fillId="2" borderId="1" xfId="0" applyNumberFormat="1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center" vertical="center" wrapText="1"/>
    </xf>
    <xf numFmtId="1" fontId="2" fillId="4" borderId="1" xfId="0" applyNumberFormat="1" applyFont="1" applyFill="1" applyBorder="1" applyAlignment="1">
      <alignment horizontal="center" vertical="center" wrapText="1"/>
    </xf>
    <xf numFmtId="2" fontId="2" fillId="4" borderId="1" xfId="0" applyNumberFormat="1" applyFont="1" applyFill="1" applyBorder="1" applyAlignment="1">
      <alignment horizontal="center" vertical="center" wrapText="1"/>
    </xf>
    <xf numFmtId="1" fontId="10" fillId="4" borderId="1" xfId="0" applyNumberFormat="1" applyFont="1" applyFill="1" applyBorder="1" applyAlignment="1">
      <alignment horizontal="center" vertical="center" wrapText="1"/>
    </xf>
    <xf numFmtId="2" fontId="10" fillId="4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 vertical="center" textRotation="90" wrapText="1"/>
    </xf>
    <xf numFmtId="0" fontId="4" fillId="4" borderId="2" xfId="0" applyFont="1" applyFill="1" applyBorder="1" applyAlignment="1">
      <alignment horizontal="center" vertical="center" textRotation="90" wrapText="1"/>
    </xf>
    <xf numFmtId="0" fontId="4" fillId="4" borderId="3" xfId="0" applyFont="1" applyFill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textRotation="90" wrapText="1"/>
    </xf>
    <xf numFmtId="0" fontId="4" fillId="4" borderId="1" xfId="0" applyFont="1" applyFill="1" applyBorder="1" applyAlignment="1">
      <alignment horizontal="center" vertical="center" textRotation="90" wrapText="1"/>
    </xf>
    <xf numFmtId="0" fontId="4" fillId="4" borderId="2" xfId="0" applyFont="1" applyFill="1" applyBorder="1" applyAlignment="1">
      <alignment horizontal="center" vertical="center" textRotation="90" wrapText="1"/>
    </xf>
    <xf numFmtId="0" fontId="3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1" fontId="3" fillId="5" borderId="1" xfId="0" applyNumberFormat="1" applyFont="1" applyFill="1" applyBorder="1" applyAlignment="1">
      <alignment horizontal="center" vertical="center" wrapText="1"/>
    </xf>
    <xf numFmtId="167" fontId="4" fillId="4" borderId="2" xfId="0" applyNumberFormat="1" applyFont="1" applyFill="1" applyBorder="1" applyAlignment="1">
      <alignment horizontal="center" vertical="center" wrapText="1"/>
    </xf>
    <xf numFmtId="167" fontId="4" fillId="4" borderId="3" xfId="0" applyNumberFormat="1" applyFont="1" applyFill="1" applyBorder="1" applyAlignment="1">
      <alignment horizontal="center" vertical="center" wrapText="1"/>
    </xf>
    <xf numFmtId="166" fontId="4" fillId="0" borderId="3" xfId="0" applyNumberFormat="1" applyFont="1" applyFill="1" applyBorder="1" applyAlignment="1">
      <alignment horizontal="center" vertical="center" wrapText="1"/>
    </xf>
    <xf numFmtId="165" fontId="4" fillId="4" borderId="17" xfId="0" applyNumberFormat="1" applyFont="1" applyFill="1" applyBorder="1" applyAlignment="1">
      <alignment horizontal="center" vertical="center" wrapText="1"/>
    </xf>
    <xf numFmtId="166" fontId="4" fillId="4" borderId="14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textRotation="90" wrapText="1"/>
    </xf>
    <xf numFmtId="0" fontId="4" fillId="4" borderId="1" xfId="0" applyFont="1" applyFill="1" applyBorder="1" applyAlignment="1">
      <alignment horizontal="center" vertical="center" textRotation="90" wrapText="1"/>
    </xf>
    <xf numFmtId="0" fontId="4" fillId="4" borderId="2" xfId="0" applyFont="1" applyFill="1" applyBorder="1" applyAlignment="1">
      <alignment horizontal="center" vertical="center" textRotation="90" wrapText="1"/>
    </xf>
    <xf numFmtId="0" fontId="3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 vertical="center" textRotation="90" wrapText="1"/>
    </xf>
    <xf numFmtId="0" fontId="4" fillId="4" borderId="2" xfId="0" applyFont="1" applyFill="1" applyBorder="1" applyAlignment="1">
      <alignment horizontal="center" vertical="center" textRotation="90" wrapText="1"/>
    </xf>
    <xf numFmtId="0" fontId="4" fillId="4" borderId="3" xfId="0" applyFont="1" applyFill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textRotation="90" wrapText="1"/>
    </xf>
    <xf numFmtId="0" fontId="4" fillId="4" borderId="1" xfId="0" applyFont="1" applyFill="1" applyBorder="1" applyAlignment="1">
      <alignment horizontal="center" vertical="center" textRotation="90" wrapText="1"/>
    </xf>
    <xf numFmtId="0" fontId="4" fillId="4" borderId="2" xfId="0" applyFont="1" applyFill="1" applyBorder="1" applyAlignment="1">
      <alignment horizontal="center" vertical="center" textRotation="90" wrapText="1"/>
    </xf>
    <xf numFmtId="0" fontId="3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2" fontId="2" fillId="2" borderId="15" xfId="0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4" fillId="4" borderId="11" xfId="1" applyFont="1" applyFill="1" applyBorder="1" applyAlignment="1">
      <alignment horizontal="center" vertical="center" textRotation="90" wrapText="1"/>
    </xf>
    <xf numFmtId="0" fontId="4" fillId="4" borderId="1" xfId="1" applyFont="1" applyFill="1" applyBorder="1" applyAlignment="1">
      <alignment horizontal="center" vertical="center" textRotation="90" wrapText="1"/>
    </xf>
    <xf numFmtId="0" fontId="4" fillId="4" borderId="9" xfId="1" applyFont="1" applyFill="1" applyBorder="1" applyAlignment="1">
      <alignment horizontal="center" vertical="center" textRotation="90" wrapText="1"/>
    </xf>
    <xf numFmtId="0" fontId="4" fillId="4" borderId="2" xfId="1" applyFont="1" applyFill="1" applyBorder="1" applyAlignment="1">
      <alignment horizontal="center" vertical="center" textRotation="90" wrapText="1"/>
    </xf>
    <xf numFmtId="0" fontId="4" fillId="4" borderId="10" xfId="1" applyFont="1" applyFill="1" applyBorder="1" applyAlignment="1">
      <alignment horizontal="center" vertical="center" textRotation="90" wrapText="1"/>
    </xf>
    <xf numFmtId="0" fontId="4" fillId="4" borderId="3" xfId="1" applyFont="1" applyFill="1" applyBorder="1" applyAlignment="1">
      <alignment horizontal="center" vertical="center" textRotation="90" wrapText="1"/>
    </xf>
    <xf numFmtId="0" fontId="2" fillId="4" borderId="11" xfId="1" applyFont="1" applyFill="1" applyBorder="1" applyAlignment="1">
      <alignment horizontal="center" vertical="center" textRotation="90" wrapText="1"/>
    </xf>
    <xf numFmtId="0" fontId="2" fillId="4" borderId="1" xfId="1" applyFont="1" applyFill="1" applyBorder="1" applyAlignment="1">
      <alignment horizontal="center" vertical="center" textRotation="90" wrapText="1"/>
    </xf>
    <xf numFmtId="0" fontId="3" fillId="0" borderId="12" xfId="1" applyFont="1" applyFill="1" applyBorder="1" applyAlignment="1">
      <alignment horizontal="left" vertical="center" wrapText="1"/>
    </xf>
    <xf numFmtId="0" fontId="3" fillId="0" borderId="4" xfId="1" applyFont="1" applyFill="1" applyBorder="1" applyAlignment="1">
      <alignment horizontal="left" vertical="center" wrapText="1"/>
    </xf>
    <xf numFmtId="0" fontId="3" fillId="0" borderId="3" xfId="1" applyFont="1" applyFill="1" applyBorder="1" applyAlignment="1">
      <alignment horizontal="left" vertical="center" wrapText="1"/>
    </xf>
    <xf numFmtId="0" fontId="4" fillId="0" borderId="3" xfId="1" applyFont="1" applyFill="1" applyBorder="1" applyAlignment="1">
      <alignment horizontal="left" vertical="center" wrapText="1"/>
    </xf>
    <xf numFmtId="0" fontId="5" fillId="0" borderId="8" xfId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3" fillId="4" borderId="9" xfId="1" applyFont="1" applyFill="1" applyBorder="1" applyAlignment="1">
      <alignment horizontal="center" vertical="center" wrapText="1"/>
    </xf>
    <xf numFmtId="0" fontId="3" fillId="4" borderId="2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left" vertical="center" wrapText="1"/>
    </xf>
    <xf numFmtId="0" fontId="3" fillId="0" borderId="12" xfId="7" applyFont="1" applyFill="1" applyBorder="1" applyAlignment="1">
      <alignment horizontal="left" vertical="center" wrapText="1"/>
    </xf>
    <xf numFmtId="0" fontId="3" fillId="0" borderId="4" xfId="7" applyFont="1" applyFill="1" applyBorder="1" applyAlignment="1">
      <alignment horizontal="left" vertical="center" wrapText="1"/>
    </xf>
    <xf numFmtId="0" fontId="3" fillId="0" borderId="3" xfId="7" applyFont="1" applyFill="1" applyBorder="1" applyAlignment="1">
      <alignment horizontal="left" vertical="center" wrapText="1"/>
    </xf>
    <xf numFmtId="0" fontId="4" fillId="4" borderId="11" xfId="7" applyFont="1" applyFill="1" applyBorder="1" applyAlignment="1">
      <alignment horizontal="center" vertical="center" textRotation="90" wrapText="1"/>
    </xf>
    <xf numFmtId="0" fontId="4" fillId="4" borderId="1" xfId="7" applyFont="1" applyFill="1" applyBorder="1" applyAlignment="1">
      <alignment horizontal="center" vertical="center" textRotation="90" wrapText="1"/>
    </xf>
    <xf numFmtId="0" fontId="4" fillId="4" borderId="9" xfId="7" applyFont="1" applyFill="1" applyBorder="1" applyAlignment="1">
      <alignment horizontal="center" vertical="center" textRotation="90" wrapText="1"/>
    </xf>
    <xf numFmtId="0" fontId="4" fillId="4" borderId="2" xfId="7" applyFont="1" applyFill="1" applyBorder="1" applyAlignment="1">
      <alignment horizontal="center" vertical="center" textRotation="90" wrapText="1"/>
    </xf>
    <xf numFmtId="0" fontId="4" fillId="4" borderId="10" xfId="7" applyFont="1" applyFill="1" applyBorder="1" applyAlignment="1">
      <alignment horizontal="center" vertical="center" textRotation="90" wrapText="1"/>
    </xf>
    <xf numFmtId="0" fontId="4" fillId="4" borderId="3" xfId="7" applyFont="1" applyFill="1" applyBorder="1" applyAlignment="1">
      <alignment horizontal="center" vertical="center" textRotation="90" wrapText="1"/>
    </xf>
    <xf numFmtId="0" fontId="2" fillId="4" borderId="11" xfId="7" applyFont="1" applyFill="1" applyBorder="1" applyAlignment="1">
      <alignment horizontal="center" vertical="center" textRotation="90" wrapText="1"/>
    </xf>
    <xf numFmtId="0" fontId="2" fillId="4" borderId="1" xfId="7" applyFont="1" applyFill="1" applyBorder="1" applyAlignment="1">
      <alignment horizontal="center" vertical="center" textRotation="90" wrapText="1"/>
    </xf>
    <xf numFmtId="0" fontId="4" fillId="0" borderId="3" xfId="7" applyFont="1" applyFill="1" applyBorder="1" applyAlignment="1">
      <alignment horizontal="left" vertical="center" wrapText="1"/>
    </xf>
    <xf numFmtId="0" fontId="5" fillId="0" borderId="8" xfId="7" applyFont="1" applyBorder="1" applyAlignment="1">
      <alignment horizontal="center" vertical="center" wrapText="1"/>
    </xf>
    <xf numFmtId="0" fontId="4" fillId="0" borderId="10" xfId="7" applyFont="1" applyBorder="1" applyAlignment="1">
      <alignment horizontal="center" vertical="center"/>
    </xf>
    <xf numFmtId="0" fontId="4" fillId="0" borderId="3" xfId="7" applyFont="1" applyBorder="1" applyAlignment="1">
      <alignment horizontal="center" vertical="center"/>
    </xf>
    <xf numFmtId="0" fontId="4" fillId="0" borderId="11" xfId="7" applyFont="1" applyBorder="1" applyAlignment="1">
      <alignment horizontal="center" vertical="center"/>
    </xf>
    <xf numFmtId="0" fontId="4" fillId="0" borderId="1" xfId="7" applyFont="1" applyBorder="1" applyAlignment="1">
      <alignment horizontal="center" vertical="center"/>
    </xf>
    <xf numFmtId="0" fontId="3" fillId="4" borderId="9" xfId="7" applyFont="1" applyFill="1" applyBorder="1" applyAlignment="1">
      <alignment horizontal="center" vertical="center" wrapText="1"/>
    </xf>
    <xf numFmtId="0" fontId="3" fillId="4" borderId="2" xfId="7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4" borderId="11" xfId="0" applyFont="1" applyFill="1" applyBorder="1" applyAlignment="1">
      <alignment horizontal="center" vertical="center" textRotation="90" wrapText="1"/>
    </xf>
    <xf numFmtId="0" fontId="4" fillId="4" borderId="1" xfId="0" applyFont="1" applyFill="1" applyBorder="1" applyAlignment="1">
      <alignment horizontal="center" vertical="center" textRotation="90" wrapText="1"/>
    </xf>
    <xf numFmtId="0" fontId="4" fillId="4" borderId="9" xfId="0" applyFont="1" applyFill="1" applyBorder="1" applyAlignment="1">
      <alignment horizontal="center" vertical="center" textRotation="90" wrapText="1"/>
    </xf>
    <xf numFmtId="0" fontId="4" fillId="4" borderId="2" xfId="0" applyFont="1" applyFill="1" applyBorder="1" applyAlignment="1">
      <alignment horizontal="center" vertical="center" textRotation="90" wrapText="1"/>
    </xf>
    <xf numFmtId="0" fontId="4" fillId="4" borderId="10" xfId="0" applyFont="1" applyFill="1" applyBorder="1" applyAlignment="1">
      <alignment horizontal="center" vertical="center" textRotation="90" wrapText="1"/>
    </xf>
    <xf numFmtId="0" fontId="4" fillId="4" borderId="3" xfId="0" applyFont="1" applyFill="1" applyBorder="1" applyAlignment="1">
      <alignment horizontal="center" vertical="center" textRotation="90" wrapText="1"/>
    </xf>
    <xf numFmtId="0" fontId="2" fillId="4" borderId="11" xfId="0" applyFont="1" applyFill="1" applyBorder="1" applyAlignment="1">
      <alignment horizontal="center" vertical="center" textRotation="90" wrapText="1"/>
    </xf>
    <xf numFmtId="0" fontId="2" fillId="4" borderId="1" xfId="0" applyFont="1" applyFill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</cellXfs>
  <cellStyles count="9">
    <cellStyle name="Обычный" xfId="0" builtinId="0"/>
    <cellStyle name="Обычный 2" xfId="1"/>
    <cellStyle name="Обычный 2 2" xfId="2"/>
    <cellStyle name="Обычный 2 3" xfId="8"/>
    <cellStyle name="Обычный 3" xfId="3"/>
    <cellStyle name="Обычный 4" xfId="4"/>
    <cellStyle name="Обычный 5" xfId="5"/>
    <cellStyle name="Обычный 6" xfId="6"/>
    <cellStyle name="Обычный 7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W95"/>
  <sheetViews>
    <sheetView workbookViewId="0">
      <pane xSplit="3" ySplit="4" topLeftCell="I86" activePane="bottomRight" state="frozen"/>
      <selection pane="topRight" activeCell="D1" sqref="D1"/>
      <selection pane="bottomLeft" activeCell="A5" sqref="A5"/>
      <selection pane="bottomRight" activeCell="C90" sqref="C90"/>
    </sheetView>
  </sheetViews>
  <sheetFormatPr defaultRowHeight="15"/>
  <cols>
    <col min="1" max="1" width="57.140625" customWidth="1"/>
    <col min="2" max="2" width="14.5703125" customWidth="1"/>
    <col min="3" max="3" width="13.140625" customWidth="1"/>
  </cols>
  <sheetData>
    <row r="1" spans="1:101" ht="56.25" customHeight="1" thickBot="1">
      <c r="A1" s="459" t="s">
        <v>0</v>
      </c>
      <c r="B1" s="459"/>
      <c r="C1" s="459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</row>
    <row r="2" spans="1:101" ht="54.95" customHeight="1">
      <c r="A2" s="460" t="s">
        <v>1</v>
      </c>
      <c r="B2" s="462" t="s">
        <v>2</v>
      </c>
      <c r="C2" s="464" t="s">
        <v>3</v>
      </c>
      <c r="D2" s="451" t="s">
        <v>4</v>
      </c>
      <c r="E2" s="447" t="s">
        <v>5</v>
      </c>
      <c r="F2" s="447" t="s">
        <v>6</v>
      </c>
      <c r="G2" s="447" t="s">
        <v>7</v>
      </c>
      <c r="H2" s="447" t="s">
        <v>8</v>
      </c>
      <c r="I2" s="447" t="s">
        <v>9</v>
      </c>
      <c r="J2" s="447" t="s">
        <v>10</v>
      </c>
      <c r="K2" s="447" t="s">
        <v>11</v>
      </c>
      <c r="L2" s="447" t="s">
        <v>12</v>
      </c>
      <c r="M2" s="447" t="s">
        <v>13</v>
      </c>
      <c r="N2" s="447" t="s">
        <v>14</v>
      </c>
      <c r="O2" s="447" t="s">
        <v>15</v>
      </c>
      <c r="P2" s="447" t="s">
        <v>16</v>
      </c>
      <c r="Q2" s="447" t="s">
        <v>17</v>
      </c>
      <c r="R2" s="447" t="s">
        <v>18</v>
      </c>
      <c r="S2" s="447" t="s">
        <v>19</v>
      </c>
      <c r="T2" s="449" t="s">
        <v>20</v>
      </c>
      <c r="U2" s="451" t="s">
        <v>21</v>
      </c>
      <c r="V2" s="447" t="s">
        <v>22</v>
      </c>
      <c r="W2" s="447" t="s">
        <v>23</v>
      </c>
      <c r="X2" s="447" t="s">
        <v>24</v>
      </c>
      <c r="Y2" s="447" t="s">
        <v>25</v>
      </c>
      <c r="Z2" s="447" t="s">
        <v>26</v>
      </c>
      <c r="AA2" s="447" t="s">
        <v>27</v>
      </c>
      <c r="AB2" s="447" t="s">
        <v>28</v>
      </c>
      <c r="AC2" s="447" t="s">
        <v>29</v>
      </c>
      <c r="AD2" s="447" t="s">
        <v>30</v>
      </c>
      <c r="AE2" s="447" t="s">
        <v>31</v>
      </c>
      <c r="AF2" s="447" t="s">
        <v>32</v>
      </c>
      <c r="AG2" s="447" t="s">
        <v>33</v>
      </c>
      <c r="AH2" s="447" t="s">
        <v>34</v>
      </c>
      <c r="AI2" s="447" t="s">
        <v>35</v>
      </c>
      <c r="AJ2" s="447" t="s">
        <v>36</v>
      </c>
      <c r="AK2" s="447" t="s">
        <v>37</v>
      </c>
      <c r="AL2" s="447" t="s">
        <v>38</v>
      </c>
      <c r="AM2" s="447" t="s">
        <v>39</v>
      </c>
      <c r="AN2" s="447" t="s">
        <v>40</v>
      </c>
      <c r="AO2" s="447" t="s">
        <v>41</v>
      </c>
      <c r="AP2" s="447" t="s">
        <v>42</v>
      </c>
      <c r="AQ2" s="447" t="s">
        <v>43</v>
      </c>
      <c r="AR2" s="449" t="s">
        <v>44</v>
      </c>
      <c r="AS2" s="451" t="s">
        <v>45</v>
      </c>
      <c r="AT2" s="447" t="s">
        <v>46</v>
      </c>
      <c r="AU2" s="447" t="s">
        <v>47</v>
      </c>
      <c r="AV2" s="453" t="s">
        <v>48</v>
      </c>
      <c r="AW2" s="447" t="s">
        <v>49</v>
      </c>
      <c r="AX2" s="447" t="s">
        <v>50</v>
      </c>
      <c r="AY2" s="447" t="s">
        <v>51</v>
      </c>
      <c r="AZ2" s="447" t="s">
        <v>52</v>
      </c>
      <c r="BA2" s="447" t="s">
        <v>53</v>
      </c>
      <c r="BB2" s="449" t="s">
        <v>54</v>
      </c>
      <c r="BC2" s="451" t="s">
        <v>55</v>
      </c>
      <c r="BD2" s="447" t="s">
        <v>56</v>
      </c>
      <c r="BE2" s="447" t="s">
        <v>57</v>
      </c>
      <c r="BF2" s="447" t="s">
        <v>58</v>
      </c>
      <c r="BG2" s="447" t="s">
        <v>59</v>
      </c>
      <c r="BH2" s="447" t="s">
        <v>60</v>
      </c>
      <c r="BI2" s="447" t="s">
        <v>61</v>
      </c>
      <c r="BJ2" s="447" t="s">
        <v>62</v>
      </c>
      <c r="BK2" s="447" t="s">
        <v>63</v>
      </c>
      <c r="BL2" s="447" t="s">
        <v>64</v>
      </c>
      <c r="BM2" s="449" t="s">
        <v>65</v>
      </c>
      <c r="BN2" s="451" t="s">
        <v>66</v>
      </c>
      <c r="BO2" s="447" t="s">
        <v>67</v>
      </c>
      <c r="BP2" s="447" t="s">
        <v>68</v>
      </c>
      <c r="BQ2" s="447" t="s">
        <v>69</v>
      </c>
      <c r="BR2" s="447" t="s">
        <v>70</v>
      </c>
      <c r="BS2" s="447" t="s">
        <v>71</v>
      </c>
      <c r="BT2" s="447" t="s">
        <v>72</v>
      </c>
      <c r="BU2" s="447" t="s">
        <v>73</v>
      </c>
      <c r="BV2" s="447" t="s">
        <v>74</v>
      </c>
      <c r="BW2" s="447" t="s">
        <v>75</v>
      </c>
      <c r="BX2" s="447" t="s">
        <v>76</v>
      </c>
      <c r="BY2" s="447" t="s">
        <v>77</v>
      </c>
      <c r="BZ2" s="447" t="s">
        <v>78</v>
      </c>
      <c r="CA2" s="447" t="s">
        <v>79</v>
      </c>
      <c r="CB2" s="447" t="s">
        <v>80</v>
      </c>
      <c r="CC2" s="447" t="s">
        <v>81</v>
      </c>
      <c r="CD2" s="447" t="s">
        <v>82</v>
      </c>
      <c r="CE2" s="447" t="s">
        <v>83</v>
      </c>
      <c r="CF2" s="447" t="s">
        <v>84</v>
      </c>
      <c r="CG2" s="447" t="s">
        <v>85</v>
      </c>
      <c r="CH2" s="447" t="s">
        <v>86</v>
      </c>
      <c r="CI2" s="447" t="s">
        <v>87</v>
      </c>
      <c r="CJ2" s="447" t="s">
        <v>88</v>
      </c>
      <c r="CK2" s="447" t="s">
        <v>89</v>
      </c>
      <c r="CL2" s="447" t="s">
        <v>90</v>
      </c>
      <c r="CM2" s="447" t="s">
        <v>91</v>
      </c>
      <c r="CN2" s="447" t="s">
        <v>92</v>
      </c>
      <c r="CO2" s="447" t="s">
        <v>93</v>
      </c>
      <c r="CP2" s="447" t="s">
        <v>94</v>
      </c>
      <c r="CQ2" s="447" t="s">
        <v>95</v>
      </c>
      <c r="CR2" s="447" t="s">
        <v>96</v>
      </c>
      <c r="CS2" s="447" t="s">
        <v>97</v>
      </c>
      <c r="CT2" s="447" t="s">
        <v>98</v>
      </c>
      <c r="CU2" s="447" t="s">
        <v>99</v>
      </c>
      <c r="CV2" s="447" t="s">
        <v>100</v>
      </c>
      <c r="CW2" s="449" t="s">
        <v>101</v>
      </c>
    </row>
    <row r="3" spans="1:101" ht="54.95" customHeight="1">
      <c r="A3" s="461"/>
      <c r="B3" s="463"/>
      <c r="C3" s="465"/>
      <c r="D3" s="452"/>
      <c r="E3" s="448"/>
      <c r="F3" s="448"/>
      <c r="G3" s="448"/>
      <c r="H3" s="448"/>
      <c r="I3" s="448"/>
      <c r="J3" s="448"/>
      <c r="K3" s="448"/>
      <c r="L3" s="448"/>
      <c r="M3" s="448"/>
      <c r="N3" s="448"/>
      <c r="O3" s="448"/>
      <c r="P3" s="448"/>
      <c r="Q3" s="448"/>
      <c r="R3" s="448"/>
      <c r="S3" s="448"/>
      <c r="T3" s="450"/>
      <c r="U3" s="452"/>
      <c r="V3" s="448"/>
      <c r="W3" s="448"/>
      <c r="X3" s="448"/>
      <c r="Y3" s="448"/>
      <c r="Z3" s="448"/>
      <c r="AA3" s="448"/>
      <c r="AB3" s="448"/>
      <c r="AC3" s="448"/>
      <c r="AD3" s="448"/>
      <c r="AE3" s="448"/>
      <c r="AF3" s="448"/>
      <c r="AG3" s="448"/>
      <c r="AH3" s="448"/>
      <c r="AI3" s="448"/>
      <c r="AJ3" s="448"/>
      <c r="AK3" s="448"/>
      <c r="AL3" s="448"/>
      <c r="AM3" s="448"/>
      <c r="AN3" s="448"/>
      <c r="AO3" s="448"/>
      <c r="AP3" s="448"/>
      <c r="AQ3" s="448"/>
      <c r="AR3" s="450"/>
      <c r="AS3" s="452"/>
      <c r="AT3" s="448"/>
      <c r="AU3" s="448"/>
      <c r="AV3" s="454"/>
      <c r="AW3" s="448"/>
      <c r="AX3" s="448"/>
      <c r="AY3" s="448"/>
      <c r="AZ3" s="448"/>
      <c r="BA3" s="448"/>
      <c r="BB3" s="450"/>
      <c r="BC3" s="452"/>
      <c r="BD3" s="448"/>
      <c r="BE3" s="448"/>
      <c r="BF3" s="448"/>
      <c r="BG3" s="448"/>
      <c r="BH3" s="448"/>
      <c r="BI3" s="448"/>
      <c r="BJ3" s="448"/>
      <c r="BK3" s="448"/>
      <c r="BL3" s="448"/>
      <c r="BM3" s="450"/>
      <c r="BN3" s="452"/>
      <c r="BO3" s="448"/>
      <c r="BP3" s="448"/>
      <c r="BQ3" s="448"/>
      <c r="BR3" s="448"/>
      <c r="BS3" s="448"/>
      <c r="BT3" s="448"/>
      <c r="BU3" s="448"/>
      <c r="BV3" s="448"/>
      <c r="BW3" s="448"/>
      <c r="BX3" s="448"/>
      <c r="BY3" s="448"/>
      <c r="BZ3" s="448"/>
      <c r="CA3" s="448"/>
      <c r="CB3" s="448"/>
      <c r="CC3" s="448"/>
      <c r="CD3" s="448"/>
      <c r="CE3" s="448"/>
      <c r="CF3" s="448"/>
      <c r="CG3" s="448"/>
      <c r="CH3" s="448"/>
      <c r="CI3" s="448"/>
      <c r="CJ3" s="448"/>
      <c r="CK3" s="448"/>
      <c r="CL3" s="448"/>
      <c r="CM3" s="448"/>
      <c r="CN3" s="448"/>
      <c r="CO3" s="448"/>
      <c r="CP3" s="448"/>
      <c r="CQ3" s="448"/>
      <c r="CR3" s="448"/>
      <c r="CS3" s="448"/>
      <c r="CT3" s="448"/>
      <c r="CU3" s="448"/>
      <c r="CV3" s="448"/>
      <c r="CW3" s="450"/>
    </row>
    <row r="4" spans="1:101" ht="54.95" customHeight="1">
      <c r="A4" s="461"/>
      <c r="B4" s="463"/>
      <c r="C4" s="465"/>
      <c r="D4" s="452"/>
      <c r="E4" s="448"/>
      <c r="F4" s="448"/>
      <c r="G4" s="448"/>
      <c r="H4" s="448"/>
      <c r="I4" s="448"/>
      <c r="J4" s="448"/>
      <c r="K4" s="448"/>
      <c r="L4" s="448"/>
      <c r="M4" s="448"/>
      <c r="N4" s="448"/>
      <c r="O4" s="448"/>
      <c r="P4" s="448"/>
      <c r="Q4" s="448"/>
      <c r="R4" s="448"/>
      <c r="S4" s="448"/>
      <c r="T4" s="450"/>
      <c r="U4" s="452"/>
      <c r="V4" s="448"/>
      <c r="W4" s="448"/>
      <c r="X4" s="448"/>
      <c r="Y4" s="448"/>
      <c r="Z4" s="448"/>
      <c r="AA4" s="448"/>
      <c r="AB4" s="448"/>
      <c r="AC4" s="448"/>
      <c r="AD4" s="448"/>
      <c r="AE4" s="448"/>
      <c r="AF4" s="448"/>
      <c r="AG4" s="448"/>
      <c r="AH4" s="448"/>
      <c r="AI4" s="448"/>
      <c r="AJ4" s="448"/>
      <c r="AK4" s="448"/>
      <c r="AL4" s="448"/>
      <c r="AM4" s="448"/>
      <c r="AN4" s="448"/>
      <c r="AO4" s="448"/>
      <c r="AP4" s="448"/>
      <c r="AQ4" s="448"/>
      <c r="AR4" s="450"/>
      <c r="AS4" s="452"/>
      <c r="AT4" s="448"/>
      <c r="AU4" s="448"/>
      <c r="AV4" s="454"/>
      <c r="AW4" s="448"/>
      <c r="AX4" s="448"/>
      <c r="AY4" s="448"/>
      <c r="AZ4" s="448"/>
      <c r="BA4" s="448"/>
      <c r="BB4" s="450"/>
      <c r="BC4" s="452"/>
      <c r="BD4" s="448"/>
      <c r="BE4" s="448"/>
      <c r="BF4" s="448"/>
      <c r="BG4" s="448"/>
      <c r="BH4" s="448"/>
      <c r="BI4" s="448"/>
      <c r="BJ4" s="448"/>
      <c r="BK4" s="448"/>
      <c r="BL4" s="448"/>
      <c r="BM4" s="450"/>
      <c r="BN4" s="452"/>
      <c r="BO4" s="448"/>
      <c r="BP4" s="448"/>
      <c r="BQ4" s="448"/>
      <c r="BR4" s="448"/>
      <c r="BS4" s="448"/>
      <c r="BT4" s="448"/>
      <c r="BU4" s="448"/>
      <c r="BV4" s="448"/>
      <c r="BW4" s="448"/>
      <c r="BX4" s="448"/>
      <c r="BY4" s="448"/>
      <c r="BZ4" s="448"/>
      <c r="CA4" s="448"/>
      <c r="CB4" s="448"/>
      <c r="CC4" s="448"/>
      <c r="CD4" s="448"/>
      <c r="CE4" s="448"/>
      <c r="CF4" s="448"/>
      <c r="CG4" s="448"/>
      <c r="CH4" s="448"/>
      <c r="CI4" s="448"/>
      <c r="CJ4" s="448"/>
      <c r="CK4" s="448"/>
      <c r="CL4" s="448"/>
      <c r="CM4" s="448"/>
      <c r="CN4" s="448"/>
      <c r="CO4" s="448"/>
      <c r="CP4" s="448"/>
      <c r="CQ4" s="448"/>
      <c r="CR4" s="448"/>
      <c r="CS4" s="448"/>
      <c r="CT4" s="448"/>
      <c r="CU4" s="448"/>
      <c r="CV4" s="448"/>
      <c r="CW4" s="450"/>
    </row>
    <row r="5" spans="1:101" ht="15.75">
      <c r="A5" s="59"/>
      <c r="B5" s="50"/>
      <c r="C5" s="60"/>
      <c r="D5" s="41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39"/>
      <c r="U5" s="41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39"/>
      <c r="AS5" s="41"/>
      <c r="AT5" s="40"/>
      <c r="AU5" s="40"/>
      <c r="AV5" s="40"/>
      <c r="AW5" s="40"/>
      <c r="AX5" s="40"/>
      <c r="AY5" s="40"/>
      <c r="AZ5" s="40"/>
      <c r="BA5" s="40"/>
      <c r="BB5" s="39"/>
      <c r="BC5" s="41"/>
      <c r="BD5" s="40"/>
      <c r="BE5" s="40"/>
      <c r="BF5" s="40"/>
      <c r="BG5" s="40"/>
      <c r="BH5" s="40"/>
      <c r="BI5" s="40"/>
      <c r="BJ5" s="40"/>
      <c r="BK5" s="40"/>
      <c r="BL5" s="40"/>
      <c r="BM5" s="39"/>
      <c r="BN5" s="41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39"/>
    </row>
    <row r="6" spans="1:101" ht="15.75">
      <c r="A6" s="61" t="s">
        <v>102</v>
      </c>
      <c r="B6" s="51" t="s">
        <v>103</v>
      </c>
      <c r="C6" s="62">
        <v>4000.08</v>
      </c>
      <c r="D6" s="62">
        <v>0</v>
      </c>
      <c r="E6" s="62">
        <v>0</v>
      </c>
      <c r="F6" s="62">
        <v>0</v>
      </c>
      <c r="G6" s="62">
        <v>0</v>
      </c>
      <c r="H6" s="62">
        <v>0</v>
      </c>
      <c r="I6" s="62">
        <v>0</v>
      </c>
      <c r="J6" s="62">
        <v>0</v>
      </c>
      <c r="K6" s="62">
        <v>0</v>
      </c>
      <c r="L6" s="62">
        <v>0</v>
      </c>
      <c r="M6" s="62">
        <v>0</v>
      </c>
      <c r="N6" s="62">
        <v>0</v>
      </c>
      <c r="O6" s="62">
        <v>0</v>
      </c>
      <c r="P6" s="62">
        <v>180</v>
      </c>
      <c r="Q6" s="62">
        <v>0</v>
      </c>
      <c r="R6" s="62">
        <v>0</v>
      </c>
      <c r="S6" s="62">
        <v>0</v>
      </c>
      <c r="T6" s="62">
        <v>9.52</v>
      </c>
      <c r="U6" s="62">
        <v>0</v>
      </c>
      <c r="V6" s="62">
        <v>0</v>
      </c>
      <c r="W6" s="62">
        <v>2.3199999999999998</v>
      </c>
      <c r="X6" s="62">
        <v>0</v>
      </c>
      <c r="Y6" s="62">
        <v>131.29</v>
      </c>
      <c r="Z6" s="62">
        <v>0</v>
      </c>
      <c r="AA6" s="62">
        <v>0</v>
      </c>
      <c r="AB6" s="62">
        <v>119.17</v>
      </c>
      <c r="AC6" s="62">
        <v>150.41</v>
      </c>
      <c r="AD6" s="62">
        <v>0</v>
      </c>
      <c r="AE6" s="62">
        <v>0</v>
      </c>
      <c r="AF6" s="62">
        <v>0</v>
      </c>
      <c r="AG6" s="62">
        <v>10.39</v>
      </c>
      <c r="AH6" s="62">
        <v>0</v>
      </c>
      <c r="AI6" s="62">
        <v>292.13</v>
      </c>
      <c r="AJ6" s="62">
        <v>8.5500000000000007</v>
      </c>
      <c r="AK6" s="62">
        <v>0</v>
      </c>
      <c r="AL6" s="62">
        <v>0</v>
      </c>
      <c r="AM6" s="62">
        <v>0</v>
      </c>
      <c r="AN6" s="62">
        <v>0</v>
      </c>
      <c r="AO6" s="62">
        <v>0</v>
      </c>
      <c r="AP6" s="62">
        <v>379.48</v>
      </c>
      <c r="AQ6" s="62">
        <v>0</v>
      </c>
      <c r="AR6" s="62">
        <v>0</v>
      </c>
      <c r="AS6" s="62">
        <v>28.8</v>
      </c>
      <c r="AT6" s="62">
        <v>57.6</v>
      </c>
      <c r="AU6" s="62">
        <v>1248.26</v>
      </c>
      <c r="AV6" s="62">
        <v>0</v>
      </c>
      <c r="AW6" s="62">
        <v>58.95</v>
      </c>
      <c r="AX6" s="62">
        <v>24.46</v>
      </c>
      <c r="AY6" s="62">
        <v>447.58999999999992</v>
      </c>
      <c r="AZ6" s="62">
        <v>0</v>
      </c>
      <c r="BA6" s="62">
        <v>0</v>
      </c>
      <c r="BB6" s="62">
        <v>83.7</v>
      </c>
      <c r="BC6" s="62">
        <v>0</v>
      </c>
      <c r="BD6" s="62">
        <v>0</v>
      </c>
      <c r="BE6" s="62">
        <v>0</v>
      </c>
      <c r="BF6" s="62">
        <v>0</v>
      </c>
      <c r="BG6" s="62">
        <v>0</v>
      </c>
      <c r="BH6" s="62">
        <v>0</v>
      </c>
      <c r="BI6" s="62">
        <v>0</v>
      </c>
      <c r="BJ6" s="62">
        <v>0</v>
      </c>
      <c r="BK6" s="62">
        <v>0</v>
      </c>
      <c r="BL6" s="62">
        <v>0</v>
      </c>
      <c r="BM6" s="62">
        <v>0</v>
      </c>
      <c r="BN6" s="62">
        <v>0</v>
      </c>
      <c r="BO6" s="62">
        <v>0</v>
      </c>
      <c r="BP6" s="62">
        <v>0</v>
      </c>
      <c r="BQ6" s="62">
        <v>0</v>
      </c>
      <c r="BR6" s="62">
        <v>0</v>
      </c>
      <c r="BS6" s="62">
        <v>0</v>
      </c>
      <c r="BT6" s="62">
        <v>38.19</v>
      </c>
      <c r="BU6" s="62">
        <v>302.02999999999997</v>
      </c>
      <c r="BV6" s="62">
        <v>0</v>
      </c>
      <c r="BW6" s="62">
        <v>0</v>
      </c>
      <c r="BX6" s="62">
        <v>1.38</v>
      </c>
      <c r="BY6" s="62">
        <v>0</v>
      </c>
      <c r="BZ6" s="62">
        <v>0</v>
      </c>
      <c r="CA6" s="62">
        <v>253.92999999999998</v>
      </c>
      <c r="CB6" s="62">
        <v>0</v>
      </c>
      <c r="CC6" s="62">
        <v>0</v>
      </c>
      <c r="CD6" s="62">
        <v>0</v>
      </c>
      <c r="CE6" s="62">
        <v>0</v>
      </c>
      <c r="CF6" s="62">
        <v>0</v>
      </c>
      <c r="CG6" s="62">
        <v>0</v>
      </c>
      <c r="CH6" s="62">
        <v>0</v>
      </c>
      <c r="CI6" s="62">
        <v>0</v>
      </c>
      <c r="CJ6" s="62">
        <v>0</v>
      </c>
      <c r="CK6" s="62">
        <v>0</v>
      </c>
      <c r="CL6" s="62">
        <v>0</v>
      </c>
      <c r="CM6" s="62">
        <v>0</v>
      </c>
      <c r="CN6" s="62">
        <v>0</v>
      </c>
      <c r="CO6" s="62">
        <v>0</v>
      </c>
      <c r="CP6" s="62">
        <v>62.3</v>
      </c>
      <c r="CQ6" s="62">
        <v>0</v>
      </c>
      <c r="CR6" s="62">
        <v>0</v>
      </c>
      <c r="CS6" s="62">
        <v>0</v>
      </c>
      <c r="CT6" s="62">
        <v>0</v>
      </c>
      <c r="CU6" s="62">
        <v>109.63</v>
      </c>
      <c r="CV6" s="62">
        <v>0</v>
      </c>
      <c r="CW6" s="62">
        <v>0</v>
      </c>
    </row>
    <row r="7" spans="1:101" ht="15.75">
      <c r="A7" s="63" t="s">
        <v>104</v>
      </c>
      <c r="B7" s="37" t="s">
        <v>105</v>
      </c>
      <c r="C7" s="206">
        <v>1</v>
      </c>
      <c r="D7" s="207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6"/>
      <c r="U7" s="207"/>
      <c r="V7" s="208"/>
      <c r="W7" s="208"/>
      <c r="X7" s="208"/>
      <c r="Y7" s="208"/>
      <c r="Z7" s="208"/>
      <c r="AA7" s="208"/>
      <c r="AB7" s="208"/>
      <c r="AC7" s="208"/>
      <c r="AD7" s="208"/>
      <c r="AE7" s="208"/>
      <c r="AF7" s="208"/>
      <c r="AG7" s="208"/>
      <c r="AH7" s="208"/>
      <c r="AI7" s="208"/>
      <c r="AJ7" s="208">
        <v>1</v>
      </c>
      <c r="AK7" s="208"/>
      <c r="AL7" s="208"/>
      <c r="AM7" s="208"/>
      <c r="AN7" s="208"/>
      <c r="AO7" s="208"/>
      <c r="AP7" s="208"/>
      <c r="AQ7" s="208"/>
      <c r="AR7" s="206"/>
      <c r="AS7" s="207"/>
      <c r="AT7" s="208"/>
      <c r="AU7" s="208"/>
      <c r="AV7" s="208"/>
      <c r="AW7" s="208"/>
      <c r="AX7" s="208"/>
      <c r="AY7" s="208"/>
      <c r="AZ7" s="208"/>
      <c r="BA7" s="208"/>
      <c r="BB7" s="206"/>
      <c r="BC7" s="207"/>
      <c r="BD7" s="208"/>
      <c r="BE7" s="208"/>
      <c r="BF7" s="208"/>
      <c r="BG7" s="208"/>
      <c r="BH7" s="208"/>
      <c r="BI7" s="208"/>
      <c r="BJ7" s="208"/>
      <c r="BK7" s="208"/>
      <c r="BL7" s="208"/>
      <c r="BM7" s="206"/>
      <c r="BN7" s="207"/>
      <c r="BO7" s="208"/>
      <c r="BP7" s="208"/>
      <c r="BQ7" s="208"/>
      <c r="BR7" s="208"/>
      <c r="BS7" s="208"/>
      <c r="BT7" s="208"/>
      <c r="BU7" s="208"/>
      <c r="BV7" s="208"/>
      <c r="BW7" s="208"/>
      <c r="BX7" s="208"/>
      <c r="BY7" s="208"/>
      <c r="BZ7" s="208"/>
      <c r="CA7" s="208"/>
      <c r="CB7" s="208"/>
      <c r="CC7" s="208"/>
      <c r="CD7" s="208"/>
      <c r="CE7" s="208"/>
      <c r="CF7" s="208"/>
      <c r="CG7" s="208"/>
      <c r="CH7" s="208"/>
      <c r="CI7" s="208"/>
      <c r="CJ7" s="208"/>
      <c r="CK7" s="208"/>
      <c r="CL7" s="208"/>
      <c r="CM7" s="208"/>
      <c r="CN7" s="208"/>
      <c r="CO7" s="208"/>
      <c r="CP7" s="208"/>
      <c r="CQ7" s="208"/>
      <c r="CR7" s="208"/>
      <c r="CS7" s="208"/>
      <c r="CT7" s="208"/>
      <c r="CU7" s="208"/>
      <c r="CV7" s="208"/>
      <c r="CW7" s="206"/>
    </row>
    <row r="8" spans="1:101" ht="15.75">
      <c r="A8" s="65" t="s">
        <v>106</v>
      </c>
      <c r="B8" s="37" t="s">
        <v>107</v>
      </c>
      <c r="C8" s="64">
        <v>0.01</v>
      </c>
      <c r="D8" s="85">
        <v>0</v>
      </c>
      <c r="E8" s="52">
        <v>0</v>
      </c>
      <c r="F8" s="52">
        <v>0</v>
      </c>
      <c r="G8" s="52">
        <v>0</v>
      </c>
      <c r="H8" s="52">
        <v>0</v>
      </c>
      <c r="I8" s="52">
        <v>0</v>
      </c>
      <c r="J8" s="52">
        <v>0</v>
      </c>
      <c r="K8" s="52">
        <v>0</v>
      </c>
      <c r="L8" s="52">
        <v>0</v>
      </c>
      <c r="M8" s="52">
        <v>0</v>
      </c>
      <c r="N8" s="52">
        <v>0</v>
      </c>
      <c r="O8" s="52">
        <v>0</v>
      </c>
      <c r="P8" s="52">
        <v>0</v>
      </c>
      <c r="Q8" s="52">
        <v>0</v>
      </c>
      <c r="R8" s="52">
        <v>0</v>
      </c>
      <c r="S8" s="52">
        <v>0</v>
      </c>
      <c r="T8" s="64">
        <v>0</v>
      </c>
      <c r="U8" s="85">
        <v>0</v>
      </c>
      <c r="V8" s="52">
        <v>0</v>
      </c>
      <c r="W8" s="52">
        <v>0</v>
      </c>
      <c r="X8" s="52">
        <v>0</v>
      </c>
      <c r="Y8" s="52">
        <v>0</v>
      </c>
      <c r="Z8" s="52">
        <v>0</v>
      </c>
      <c r="AA8" s="52">
        <v>0</v>
      </c>
      <c r="AB8" s="52">
        <v>0</v>
      </c>
      <c r="AC8" s="52">
        <v>0</v>
      </c>
      <c r="AD8" s="52">
        <v>0</v>
      </c>
      <c r="AE8" s="52">
        <v>0</v>
      </c>
      <c r="AF8" s="52">
        <v>0</v>
      </c>
      <c r="AG8" s="52">
        <v>0</v>
      </c>
      <c r="AH8" s="52">
        <v>0</v>
      </c>
      <c r="AI8" s="52">
        <v>0</v>
      </c>
      <c r="AJ8" s="52">
        <v>0.01</v>
      </c>
      <c r="AK8" s="52">
        <v>0</v>
      </c>
      <c r="AL8" s="52">
        <v>0</v>
      </c>
      <c r="AM8" s="52">
        <v>0</v>
      </c>
      <c r="AN8" s="52">
        <v>0</v>
      </c>
      <c r="AO8" s="52">
        <v>0</v>
      </c>
      <c r="AP8" s="52">
        <v>0</v>
      </c>
      <c r="AQ8" s="52">
        <v>0</v>
      </c>
      <c r="AR8" s="64">
        <v>0</v>
      </c>
      <c r="AS8" s="85">
        <v>0</v>
      </c>
      <c r="AT8" s="52">
        <v>0</v>
      </c>
      <c r="AU8" s="52">
        <v>0</v>
      </c>
      <c r="AV8" s="52">
        <v>0</v>
      </c>
      <c r="AW8" s="52">
        <v>0</v>
      </c>
      <c r="AX8" s="52">
        <v>0</v>
      </c>
      <c r="AY8" s="52">
        <v>0</v>
      </c>
      <c r="AZ8" s="52">
        <v>0</v>
      </c>
      <c r="BA8" s="52">
        <v>0</v>
      </c>
      <c r="BB8" s="64">
        <v>0</v>
      </c>
      <c r="BC8" s="85">
        <v>0</v>
      </c>
      <c r="BD8" s="52">
        <v>0</v>
      </c>
      <c r="BE8" s="52">
        <v>0</v>
      </c>
      <c r="BF8" s="52">
        <v>0</v>
      </c>
      <c r="BG8" s="52">
        <v>0</v>
      </c>
      <c r="BH8" s="52">
        <v>0</v>
      </c>
      <c r="BI8" s="52">
        <v>0</v>
      </c>
      <c r="BJ8" s="52">
        <v>0</v>
      </c>
      <c r="BK8" s="52">
        <v>0</v>
      </c>
      <c r="BL8" s="52">
        <v>0</v>
      </c>
      <c r="BM8" s="64">
        <v>0</v>
      </c>
      <c r="BN8" s="85">
        <v>0</v>
      </c>
      <c r="BO8" s="52">
        <v>0</v>
      </c>
      <c r="BP8" s="52">
        <v>0</v>
      </c>
      <c r="BQ8" s="52">
        <v>0</v>
      </c>
      <c r="BR8" s="52">
        <v>0</v>
      </c>
      <c r="BS8" s="52">
        <v>0</v>
      </c>
      <c r="BT8" s="52">
        <v>0</v>
      </c>
      <c r="BU8" s="52">
        <v>0</v>
      </c>
      <c r="BV8" s="52">
        <v>0</v>
      </c>
      <c r="BW8" s="52">
        <v>0</v>
      </c>
      <c r="BX8" s="52">
        <v>0</v>
      </c>
      <c r="BY8" s="52">
        <v>0</v>
      </c>
      <c r="BZ8" s="52">
        <v>0</v>
      </c>
      <c r="CA8" s="52">
        <v>0</v>
      </c>
      <c r="CB8" s="52">
        <v>0</v>
      </c>
      <c r="CC8" s="52">
        <v>0</v>
      </c>
      <c r="CD8" s="52">
        <v>0</v>
      </c>
      <c r="CE8" s="52">
        <v>0</v>
      </c>
      <c r="CF8" s="52">
        <v>0</v>
      </c>
      <c r="CG8" s="52">
        <v>0</v>
      </c>
      <c r="CH8" s="52">
        <v>0</v>
      </c>
      <c r="CI8" s="52">
        <v>0</v>
      </c>
      <c r="CJ8" s="52">
        <v>0</v>
      </c>
      <c r="CK8" s="52">
        <v>0</v>
      </c>
      <c r="CL8" s="52">
        <v>0</v>
      </c>
      <c r="CM8" s="52">
        <v>0</v>
      </c>
      <c r="CN8" s="52">
        <v>0</v>
      </c>
      <c r="CO8" s="52">
        <v>0</v>
      </c>
      <c r="CP8" s="52">
        <v>0</v>
      </c>
      <c r="CQ8" s="52">
        <v>0</v>
      </c>
      <c r="CR8" s="52">
        <v>0</v>
      </c>
      <c r="CS8" s="52">
        <v>0</v>
      </c>
      <c r="CT8" s="52">
        <v>0</v>
      </c>
      <c r="CU8" s="52">
        <v>0</v>
      </c>
      <c r="CV8" s="52">
        <v>0</v>
      </c>
      <c r="CW8" s="64">
        <v>0</v>
      </c>
    </row>
    <row r="9" spans="1:101" ht="15.75">
      <c r="A9" s="65"/>
      <c r="B9" s="37" t="s">
        <v>103</v>
      </c>
      <c r="C9" s="66">
        <v>8.5500000000000007</v>
      </c>
      <c r="D9" s="86">
        <v>0</v>
      </c>
      <c r="E9" s="53">
        <v>0</v>
      </c>
      <c r="F9" s="53">
        <v>0</v>
      </c>
      <c r="G9" s="53">
        <v>0</v>
      </c>
      <c r="H9" s="53">
        <v>0</v>
      </c>
      <c r="I9" s="53">
        <v>0</v>
      </c>
      <c r="J9" s="53">
        <v>0</v>
      </c>
      <c r="K9" s="53">
        <v>0</v>
      </c>
      <c r="L9" s="53">
        <v>0</v>
      </c>
      <c r="M9" s="53">
        <v>0</v>
      </c>
      <c r="N9" s="53">
        <v>0</v>
      </c>
      <c r="O9" s="53">
        <v>0</v>
      </c>
      <c r="P9" s="53">
        <v>0</v>
      </c>
      <c r="Q9" s="53">
        <v>0</v>
      </c>
      <c r="R9" s="53">
        <v>0</v>
      </c>
      <c r="S9" s="53">
        <v>0</v>
      </c>
      <c r="T9" s="66">
        <v>0</v>
      </c>
      <c r="U9" s="86">
        <v>0</v>
      </c>
      <c r="V9" s="53">
        <v>0</v>
      </c>
      <c r="W9" s="53">
        <v>0</v>
      </c>
      <c r="X9" s="53">
        <v>0</v>
      </c>
      <c r="Y9" s="53">
        <v>0</v>
      </c>
      <c r="Z9" s="53">
        <v>0</v>
      </c>
      <c r="AA9" s="53">
        <v>0</v>
      </c>
      <c r="AB9" s="53">
        <v>0</v>
      </c>
      <c r="AC9" s="53">
        <v>0</v>
      </c>
      <c r="AD9" s="53">
        <v>0</v>
      </c>
      <c r="AE9" s="53">
        <v>0</v>
      </c>
      <c r="AF9" s="53">
        <v>0</v>
      </c>
      <c r="AG9" s="53">
        <v>0</v>
      </c>
      <c r="AH9" s="53">
        <v>0</v>
      </c>
      <c r="AI9" s="53">
        <v>0</v>
      </c>
      <c r="AJ9" s="53">
        <v>8.5500000000000007</v>
      </c>
      <c r="AK9" s="53">
        <v>0</v>
      </c>
      <c r="AL9" s="53">
        <v>0</v>
      </c>
      <c r="AM9" s="53">
        <v>0</v>
      </c>
      <c r="AN9" s="53">
        <v>0</v>
      </c>
      <c r="AO9" s="53">
        <v>0</v>
      </c>
      <c r="AP9" s="53">
        <v>0</v>
      </c>
      <c r="AQ9" s="53">
        <v>0</v>
      </c>
      <c r="AR9" s="66">
        <v>0</v>
      </c>
      <c r="AS9" s="86">
        <v>0</v>
      </c>
      <c r="AT9" s="53">
        <v>0</v>
      </c>
      <c r="AU9" s="53">
        <v>0</v>
      </c>
      <c r="AV9" s="53">
        <v>0</v>
      </c>
      <c r="AW9" s="53">
        <v>0</v>
      </c>
      <c r="AX9" s="53">
        <v>0</v>
      </c>
      <c r="AY9" s="53">
        <v>0</v>
      </c>
      <c r="AZ9" s="53">
        <v>0</v>
      </c>
      <c r="BA9" s="53">
        <v>0</v>
      </c>
      <c r="BB9" s="66">
        <v>0</v>
      </c>
      <c r="BC9" s="86">
        <v>0</v>
      </c>
      <c r="BD9" s="53">
        <v>0</v>
      </c>
      <c r="BE9" s="53">
        <v>0</v>
      </c>
      <c r="BF9" s="53">
        <v>0</v>
      </c>
      <c r="BG9" s="53">
        <v>0</v>
      </c>
      <c r="BH9" s="53">
        <v>0</v>
      </c>
      <c r="BI9" s="53">
        <v>0</v>
      </c>
      <c r="BJ9" s="53">
        <v>0</v>
      </c>
      <c r="BK9" s="53">
        <v>0</v>
      </c>
      <c r="BL9" s="53">
        <v>0</v>
      </c>
      <c r="BM9" s="66">
        <v>0</v>
      </c>
      <c r="BN9" s="86">
        <v>0</v>
      </c>
      <c r="BO9" s="53">
        <v>0</v>
      </c>
      <c r="BP9" s="53">
        <v>0</v>
      </c>
      <c r="BQ9" s="53">
        <v>0</v>
      </c>
      <c r="BR9" s="53">
        <v>0</v>
      </c>
      <c r="BS9" s="53">
        <v>0</v>
      </c>
      <c r="BT9" s="53">
        <v>0</v>
      </c>
      <c r="BU9" s="53">
        <v>0</v>
      </c>
      <c r="BV9" s="53">
        <v>0</v>
      </c>
      <c r="BW9" s="53">
        <v>0</v>
      </c>
      <c r="BX9" s="53">
        <v>0</v>
      </c>
      <c r="BY9" s="53">
        <v>0</v>
      </c>
      <c r="BZ9" s="53">
        <v>0</v>
      </c>
      <c r="CA9" s="53">
        <v>0</v>
      </c>
      <c r="CB9" s="53">
        <v>0</v>
      </c>
      <c r="CC9" s="53">
        <v>0</v>
      </c>
      <c r="CD9" s="53">
        <v>0</v>
      </c>
      <c r="CE9" s="53">
        <v>0</v>
      </c>
      <c r="CF9" s="53">
        <v>0</v>
      </c>
      <c r="CG9" s="53">
        <v>0</v>
      </c>
      <c r="CH9" s="53">
        <v>0</v>
      </c>
      <c r="CI9" s="53">
        <v>0</v>
      </c>
      <c r="CJ9" s="53">
        <v>0</v>
      </c>
      <c r="CK9" s="53">
        <v>0</v>
      </c>
      <c r="CL9" s="53">
        <v>0</v>
      </c>
      <c r="CM9" s="53">
        <v>0</v>
      </c>
      <c r="CN9" s="53">
        <v>0</v>
      </c>
      <c r="CO9" s="53">
        <v>0</v>
      </c>
      <c r="CP9" s="53">
        <v>0</v>
      </c>
      <c r="CQ9" s="53">
        <v>0</v>
      </c>
      <c r="CR9" s="53">
        <v>0</v>
      </c>
      <c r="CS9" s="53">
        <v>0</v>
      </c>
      <c r="CT9" s="53">
        <v>0</v>
      </c>
      <c r="CU9" s="53">
        <v>0</v>
      </c>
      <c r="CV9" s="53">
        <v>0</v>
      </c>
      <c r="CW9" s="66">
        <v>0</v>
      </c>
    </row>
    <row r="10" spans="1:101" ht="15.75">
      <c r="A10" s="67" t="s">
        <v>108</v>
      </c>
      <c r="B10" s="32" t="s">
        <v>107</v>
      </c>
      <c r="C10" s="68">
        <v>0</v>
      </c>
      <c r="D10" s="43"/>
      <c r="E10" s="13"/>
      <c r="F10" s="9"/>
      <c r="G10" s="13"/>
      <c r="H10" s="9"/>
      <c r="I10" s="9"/>
      <c r="J10" s="13"/>
      <c r="K10" s="9"/>
      <c r="L10" s="9"/>
      <c r="M10" s="9"/>
      <c r="N10" s="9"/>
      <c r="O10" s="9"/>
      <c r="P10" s="13"/>
      <c r="Q10" s="9"/>
      <c r="R10" s="9"/>
      <c r="S10" s="9"/>
      <c r="T10" s="45"/>
      <c r="U10" s="4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45"/>
      <c r="AS10" s="42"/>
      <c r="AT10" s="9"/>
      <c r="AU10" s="9"/>
      <c r="AV10" s="13"/>
      <c r="AW10" s="9"/>
      <c r="AX10" s="9"/>
      <c r="AY10" s="9"/>
      <c r="AZ10" s="9"/>
      <c r="BA10" s="13"/>
      <c r="BB10" s="18"/>
      <c r="BC10" s="43"/>
      <c r="BD10" s="9"/>
      <c r="BE10" s="9"/>
      <c r="BF10" s="9"/>
      <c r="BG10" s="9"/>
      <c r="BH10" s="9"/>
      <c r="BI10" s="9"/>
      <c r="BJ10" s="9"/>
      <c r="BK10" s="9"/>
      <c r="BL10" s="13"/>
      <c r="BM10" s="45"/>
      <c r="BN10" s="43"/>
      <c r="BO10" s="9"/>
      <c r="BP10" s="9"/>
      <c r="BQ10" s="9"/>
      <c r="BR10" s="13"/>
      <c r="BS10" s="9"/>
      <c r="BT10" s="9"/>
      <c r="BU10" s="13"/>
      <c r="BV10" s="9"/>
      <c r="BW10" s="13"/>
      <c r="BX10" s="9"/>
      <c r="BY10" s="9"/>
      <c r="BZ10" s="9"/>
      <c r="CA10" s="9"/>
      <c r="CB10" s="9"/>
      <c r="CC10" s="9"/>
      <c r="CD10" s="13"/>
      <c r="CE10" s="9"/>
      <c r="CF10" s="9"/>
      <c r="CG10" s="9"/>
      <c r="CH10" s="9"/>
      <c r="CI10" s="13"/>
      <c r="CJ10" s="13"/>
      <c r="CK10" s="9"/>
      <c r="CL10" s="9"/>
      <c r="CM10" s="13"/>
      <c r="CN10" s="13"/>
      <c r="CO10" s="13"/>
      <c r="CP10" s="13"/>
      <c r="CQ10" s="13"/>
      <c r="CR10" s="13"/>
      <c r="CS10" s="9"/>
      <c r="CT10" s="9"/>
      <c r="CU10" s="13"/>
      <c r="CV10" s="9"/>
      <c r="CW10" s="45"/>
    </row>
    <row r="11" spans="1:101" ht="15.75">
      <c r="A11" s="67"/>
      <c r="B11" s="32" t="s">
        <v>103</v>
      </c>
      <c r="C11" s="68">
        <v>0</v>
      </c>
      <c r="D11" s="43"/>
      <c r="E11" s="13"/>
      <c r="F11" s="9"/>
      <c r="G11" s="13"/>
      <c r="H11" s="9"/>
      <c r="I11" s="9"/>
      <c r="J11" s="13"/>
      <c r="K11" s="9"/>
      <c r="L11" s="9"/>
      <c r="M11" s="9"/>
      <c r="N11" s="9"/>
      <c r="O11" s="9"/>
      <c r="P11" s="13"/>
      <c r="Q11" s="9"/>
      <c r="R11" s="9"/>
      <c r="S11" s="9"/>
      <c r="T11" s="45"/>
      <c r="U11" s="4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45"/>
      <c r="AS11" s="11"/>
      <c r="AT11" s="10"/>
      <c r="AU11" s="10"/>
      <c r="AV11" s="3"/>
      <c r="AW11" s="10"/>
      <c r="AX11" s="10"/>
      <c r="AY11" s="10"/>
      <c r="AZ11" s="10"/>
      <c r="BA11" s="3"/>
      <c r="BB11" s="4"/>
      <c r="BC11" s="43"/>
      <c r="BD11" s="13"/>
      <c r="BE11" s="13"/>
      <c r="BF11" s="13"/>
      <c r="BG11" s="13"/>
      <c r="BH11" s="13"/>
      <c r="BI11" s="13"/>
      <c r="BJ11" s="13"/>
      <c r="BK11" s="13"/>
      <c r="BL11" s="13"/>
      <c r="BM11" s="18"/>
      <c r="BN11" s="43"/>
      <c r="BO11" s="9"/>
      <c r="BP11" s="9"/>
      <c r="BQ11" s="9"/>
      <c r="BR11" s="13"/>
      <c r="BS11" s="9"/>
      <c r="BT11" s="9"/>
      <c r="BU11" s="13"/>
      <c r="BV11" s="9"/>
      <c r="BW11" s="13"/>
      <c r="BX11" s="9"/>
      <c r="BY11" s="9"/>
      <c r="BZ11" s="9"/>
      <c r="CA11" s="9"/>
      <c r="CB11" s="9"/>
      <c r="CC11" s="9"/>
      <c r="CD11" s="28"/>
      <c r="CE11" s="54"/>
      <c r="CF11" s="54"/>
      <c r="CG11" s="54"/>
      <c r="CH11" s="54"/>
      <c r="CI11" s="28"/>
      <c r="CJ11" s="28"/>
      <c r="CK11" s="54"/>
      <c r="CL11" s="54"/>
      <c r="CM11" s="28"/>
      <c r="CN11" s="28"/>
      <c r="CO11" s="28"/>
      <c r="CP11" s="28"/>
      <c r="CQ11" s="28"/>
      <c r="CR11" s="28"/>
      <c r="CS11" s="24"/>
      <c r="CT11" s="24"/>
      <c r="CU11" s="28"/>
      <c r="CV11" s="9"/>
      <c r="CW11" s="45"/>
    </row>
    <row r="12" spans="1:101" ht="15.75">
      <c r="A12" s="67" t="s">
        <v>109</v>
      </c>
      <c r="B12" s="32" t="s">
        <v>107</v>
      </c>
      <c r="C12" s="68">
        <v>0.01</v>
      </c>
      <c r="D12" s="20"/>
      <c r="E12" s="6"/>
      <c r="F12" s="24"/>
      <c r="G12" s="6"/>
      <c r="H12" s="24"/>
      <c r="I12" s="24"/>
      <c r="J12" s="6"/>
      <c r="K12" s="24"/>
      <c r="L12" s="24"/>
      <c r="M12" s="24"/>
      <c r="N12" s="24"/>
      <c r="O12" s="24"/>
      <c r="P12" s="6"/>
      <c r="Q12" s="24"/>
      <c r="R12" s="24"/>
      <c r="S12" s="24"/>
      <c r="T12" s="45"/>
      <c r="U12" s="20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>
        <v>0.01</v>
      </c>
      <c r="AK12" s="6"/>
      <c r="AL12" s="6"/>
      <c r="AM12" s="6"/>
      <c r="AN12" s="6"/>
      <c r="AO12" s="6"/>
      <c r="AP12" s="6"/>
      <c r="AQ12" s="6"/>
      <c r="AR12" s="90"/>
      <c r="AS12" s="11"/>
      <c r="AT12" s="10"/>
      <c r="AU12" s="10"/>
      <c r="AV12" s="3"/>
      <c r="AW12" s="10"/>
      <c r="AX12" s="10"/>
      <c r="AY12" s="24"/>
      <c r="AZ12" s="10"/>
      <c r="BA12" s="3"/>
      <c r="BB12" s="4"/>
      <c r="BC12" s="20"/>
      <c r="BD12" s="6"/>
      <c r="BE12" s="6"/>
      <c r="BF12" s="6"/>
      <c r="BG12" s="6"/>
      <c r="BH12" s="6"/>
      <c r="BI12" s="6"/>
      <c r="BJ12" s="6"/>
      <c r="BK12" s="6"/>
      <c r="BL12" s="6"/>
      <c r="BM12" s="7"/>
      <c r="BN12" s="20"/>
      <c r="BO12" s="9"/>
      <c r="BP12" s="9"/>
      <c r="BQ12" s="9"/>
      <c r="BR12" s="13"/>
      <c r="BS12" s="9"/>
      <c r="BT12" s="9"/>
      <c r="BU12" s="13"/>
      <c r="BV12" s="9"/>
      <c r="BW12" s="13"/>
      <c r="BX12" s="9"/>
      <c r="BY12" s="9"/>
      <c r="BZ12" s="9"/>
      <c r="CA12" s="9"/>
      <c r="CB12" s="9"/>
      <c r="CC12" s="9"/>
      <c r="CD12" s="13"/>
      <c r="CE12" s="9"/>
      <c r="CF12" s="9"/>
      <c r="CG12" s="9"/>
      <c r="CH12" s="9"/>
      <c r="CI12" s="13"/>
      <c r="CJ12" s="13"/>
      <c r="CK12" s="9"/>
      <c r="CL12" s="9"/>
      <c r="CM12" s="13"/>
      <c r="CN12" s="13"/>
      <c r="CO12" s="13"/>
      <c r="CP12" s="13"/>
      <c r="CQ12" s="13"/>
      <c r="CR12" s="13"/>
      <c r="CS12" s="9"/>
      <c r="CT12" s="9"/>
      <c r="CU12" s="13"/>
      <c r="CV12" s="9"/>
      <c r="CW12" s="45"/>
    </row>
    <row r="13" spans="1:101" ht="15.75">
      <c r="A13" s="67"/>
      <c r="B13" s="32" t="s">
        <v>103</v>
      </c>
      <c r="C13" s="68">
        <v>8.5500000000000007</v>
      </c>
      <c r="D13" s="11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4"/>
      <c r="U13" s="11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>
        <v>8.5500000000000007</v>
      </c>
      <c r="AK13" s="3"/>
      <c r="AL13" s="3"/>
      <c r="AM13" s="3"/>
      <c r="AN13" s="3"/>
      <c r="AO13" s="3"/>
      <c r="AP13" s="3"/>
      <c r="AQ13" s="3"/>
      <c r="AR13" s="87"/>
      <c r="AS13" s="11"/>
      <c r="AT13" s="3"/>
      <c r="AU13" s="3"/>
      <c r="AV13" s="3"/>
      <c r="AW13" s="3"/>
      <c r="AX13" s="3"/>
      <c r="AY13" s="3"/>
      <c r="AZ13" s="3"/>
      <c r="BA13" s="3"/>
      <c r="BB13" s="4"/>
      <c r="BC13" s="11"/>
      <c r="BD13" s="3"/>
      <c r="BE13" s="3"/>
      <c r="BF13" s="3"/>
      <c r="BG13" s="3"/>
      <c r="BH13" s="3"/>
      <c r="BI13" s="3"/>
      <c r="BJ13" s="3"/>
      <c r="BK13" s="3"/>
      <c r="BL13" s="3"/>
      <c r="BM13" s="4"/>
      <c r="BN13" s="11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10"/>
      <c r="CW13" s="87"/>
    </row>
    <row r="14" spans="1:101" ht="15.75" customHeight="1">
      <c r="A14" s="69" t="s">
        <v>110</v>
      </c>
      <c r="B14" s="32"/>
      <c r="C14" s="68"/>
      <c r="D14" s="11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4"/>
      <c r="U14" s="11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87"/>
      <c r="AS14" s="11"/>
      <c r="AT14" s="3"/>
      <c r="AU14" s="3"/>
      <c r="AV14" s="3"/>
      <c r="AW14" s="3"/>
      <c r="AX14" s="3"/>
      <c r="AY14" s="3"/>
      <c r="AZ14" s="3"/>
      <c r="BA14" s="3"/>
      <c r="BB14" s="4"/>
      <c r="BC14" s="11"/>
      <c r="BD14" s="3"/>
      <c r="BE14" s="3"/>
      <c r="BF14" s="3"/>
      <c r="BG14" s="3"/>
      <c r="BH14" s="3"/>
      <c r="BI14" s="3"/>
      <c r="BJ14" s="3"/>
      <c r="BK14" s="3"/>
      <c r="BL14" s="3"/>
      <c r="BM14" s="4"/>
      <c r="BN14" s="11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10"/>
      <c r="CW14" s="87"/>
    </row>
    <row r="15" spans="1:101" ht="15.75" customHeight="1">
      <c r="A15" s="70" t="s">
        <v>111</v>
      </c>
      <c r="B15" s="9" t="s">
        <v>112</v>
      </c>
      <c r="C15" s="68">
        <v>0</v>
      </c>
      <c r="D15" s="20"/>
      <c r="E15" s="6"/>
      <c r="F15" s="55"/>
      <c r="G15" s="6"/>
      <c r="H15" s="55"/>
      <c r="I15" s="55"/>
      <c r="J15" s="6"/>
      <c r="K15" s="55"/>
      <c r="L15" s="55"/>
      <c r="M15" s="55"/>
      <c r="N15" s="55"/>
      <c r="O15" s="55"/>
      <c r="P15" s="6"/>
      <c r="Q15" s="6"/>
      <c r="R15" s="6"/>
      <c r="S15" s="6"/>
      <c r="T15" s="7"/>
      <c r="U15" s="20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90"/>
      <c r="AS15" s="20"/>
      <c r="AT15" s="6"/>
      <c r="AU15" s="6"/>
      <c r="AV15" s="6"/>
      <c r="AW15" s="6"/>
      <c r="AX15" s="6"/>
      <c r="AY15" s="6"/>
      <c r="AZ15" s="6"/>
      <c r="BA15" s="6"/>
      <c r="BB15" s="7"/>
      <c r="BC15" s="20"/>
      <c r="BD15" s="6"/>
      <c r="BE15" s="6"/>
      <c r="BF15" s="6"/>
      <c r="BG15" s="6"/>
      <c r="BH15" s="6"/>
      <c r="BI15" s="6"/>
      <c r="BJ15" s="6"/>
      <c r="BK15" s="6"/>
      <c r="BL15" s="6"/>
      <c r="BM15" s="7"/>
      <c r="BN15" s="43"/>
      <c r="BO15" s="13"/>
      <c r="BP15" s="13"/>
      <c r="BQ15" s="13"/>
      <c r="BR15" s="13"/>
      <c r="BS15" s="13"/>
      <c r="BT15" s="6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9"/>
      <c r="CW15" s="45"/>
    </row>
    <row r="16" spans="1:101" ht="15.75" customHeight="1">
      <c r="A16" s="70" t="s">
        <v>113</v>
      </c>
      <c r="B16" s="9" t="s">
        <v>103</v>
      </c>
      <c r="C16" s="68">
        <v>0</v>
      </c>
      <c r="D16" s="20"/>
      <c r="E16" s="6"/>
      <c r="F16" s="55"/>
      <c r="G16" s="6"/>
      <c r="H16" s="55"/>
      <c r="I16" s="55"/>
      <c r="J16" s="6"/>
      <c r="K16" s="55"/>
      <c r="L16" s="55"/>
      <c r="M16" s="55"/>
      <c r="N16" s="55"/>
      <c r="O16" s="55"/>
      <c r="P16" s="6"/>
      <c r="Q16" s="6"/>
      <c r="R16" s="6"/>
      <c r="S16" s="6"/>
      <c r="T16" s="7"/>
      <c r="U16" s="20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90"/>
      <c r="AS16" s="20"/>
      <c r="AT16" s="6"/>
      <c r="AU16" s="6"/>
      <c r="AV16" s="6"/>
      <c r="AW16" s="6"/>
      <c r="AX16" s="6"/>
      <c r="AY16" s="6"/>
      <c r="AZ16" s="6"/>
      <c r="BA16" s="6"/>
      <c r="BB16" s="7"/>
      <c r="BC16" s="20"/>
      <c r="BD16" s="6"/>
      <c r="BE16" s="6"/>
      <c r="BF16" s="6"/>
      <c r="BG16" s="6"/>
      <c r="BH16" s="6"/>
      <c r="BI16" s="6"/>
      <c r="BJ16" s="6"/>
      <c r="BK16" s="6"/>
      <c r="BL16" s="6"/>
      <c r="BM16" s="7"/>
      <c r="BN16" s="43"/>
      <c r="BO16" s="13"/>
      <c r="BP16" s="13"/>
      <c r="BQ16" s="13"/>
      <c r="BR16" s="13"/>
      <c r="BS16" s="13"/>
      <c r="BT16" s="6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9"/>
      <c r="CW16" s="45"/>
    </row>
    <row r="17" spans="1:101" ht="15.75" customHeight="1">
      <c r="A17" s="69" t="s">
        <v>114</v>
      </c>
      <c r="B17" s="9" t="s">
        <v>115</v>
      </c>
      <c r="C17" s="68">
        <v>0</v>
      </c>
      <c r="D17" s="20"/>
      <c r="E17" s="6"/>
      <c r="F17" s="55"/>
      <c r="G17" s="6"/>
      <c r="H17" s="55"/>
      <c r="I17" s="55"/>
      <c r="J17" s="6"/>
      <c r="K17" s="55"/>
      <c r="L17" s="55"/>
      <c r="M17" s="55"/>
      <c r="N17" s="55"/>
      <c r="O17" s="55"/>
      <c r="P17" s="6"/>
      <c r="Q17" s="6"/>
      <c r="R17" s="6"/>
      <c r="S17" s="6"/>
      <c r="T17" s="7"/>
      <c r="U17" s="20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90"/>
      <c r="AS17" s="20"/>
      <c r="AT17" s="6"/>
      <c r="AU17" s="6"/>
      <c r="AV17" s="6"/>
      <c r="AW17" s="6"/>
      <c r="AX17" s="6"/>
      <c r="AY17" s="6"/>
      <c r="AZ17" s="6"/>
      <c r="BA17" s="6"/>
      <c r="BB17" s="7"/>
      <c r="BC17" s="20"/>
      <c r="BD17" s="6"/>
      <c r="BE17" s="6"/>
      <c r="BF17" s="6"/>
      <c r="BG17" s="6"/>
      <c r="BH17" s="6"/>
      <c r="BI17" s="6"/>
      <c r="BJ17" s="6"/>
      <c r="BK17" s="6"/>
      <c r="BL17" s="6"/>
      <c r="BM17" s="7"/>
      <c r="BN17" s="43"/>
      <c r="BO17" s="13"/>
      <c r="BP17" s="13"/>
      <c r="BQ17" s="13"/>
      <c r="BR17" s="13"/>
      <c r="BS17" s="13"/>
      <c r="BT17" s="6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9"/>
      <c r="CW17" s="45"/>
    </row>
    <row r="18" spans="1:101" ht="15.75" customHeight="1">
      <c r="A18" s="69"/>
      <c r="B18" s="9" t="s">
        <v>103</v>
      </c>
      <c r="C18" s="68">
        <v>0</v>
      </c>
      <c r="D18" s="20"/>
      <c r="E18" s="6"/>
      <c r="F18" s="55"/>
      <c r="G18" s="6"/>
      <c r="H18" s="55"/>
      <c r="I18" s="55"/>
      <c r="J18" s="6"/>
      <c r="K18" s="55"/>
      <c r="L18" s="55"/>
      <c r="M18" s="55"/>
      <c r="N18" s="55"/>
      <c r="O18" s="55"/>
      <c r="P18" s="6"/>
      <c r="Q18" s="6"/>
      <c r="R18" s="6"/>
      <c r="S18" s="6"/>
      <c r="T18" s="7"/>
      <c r="U18" s="20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90"/>
      <c r="AS18" s="20"/>
      <c r="AT18" s="6"/>
      <c r="AU18" s="6"/>
      <c r="AV18" s="6"/>
      <c r="AW18" s="6"/>
      <c r="AX18" s="6"/>
      <c r="AY18" s="6"/>
      <c r="AZ18" s="6"/>
      <c r="BA18" s="6"/>
      <c r="BB18" s="7"/>
      <c r="BC18" s="20"/>
      <c r="BD18" s="6"/>
      <c r="BE18" s="6"/>
      <c r="BF18" s="6"/>
      <c r="BG18" s="6"/>
      <c r="BH18" s="6"/>
      <c r="BI18" s="6"/>
      <c r="BJ18" s="6"/>
      <c r="BK18" s="6"/>
      <c r="BL18" s="6"/>
      <c r="BM18" s="7"/>
      <c r="BN18" s="43"/>
      <c r="BO18" s="13"/>
      <c r="BP18" s="13"/>
      <c r="BQ18" s="13"/>
      <c r="BR18" s="13"/>
      <c r="BS18" s="13"/>
      <c r="BT18" s="6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9"/>
      <c r="CW18" s="45"/>
    </row>
    <row r="19" spans="1:101" ht="15.75" customHeight="1">
      <c r="A19" s="69" t="s">
        <v>116</v>
      </c>
      <c r="B19" s="9" t="s">
        <v>117</v>
      </c>
      <c r="C19" s="68">
        <v>0</v>
      </c>
      <c r="D19" s="20"/>
      <c r="E19" s="6"/>
      <c r="F19" s="55"/>
      <c r="G19" s="6"/>
      <c r="H19" s="55"/>
      <c r="I19" s="55"/>
      <c r="J19" s="6"/>
      <c r="K19" s="55"/>
      <c r="L19" s="55"/>
      <c r="M19" s="55"/>
      <c r="N19" s="55"/>
      <c r="O19" s="55"/>
      <c r="P19" s="6"/>
      <c r="Q19" s="6"/>
      <c r="R19" s="6"/>
      <c r="S19" s="6"/>
      <c r="T19" s="7"/>
      <c r="U19" s="20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90"/>
      <c r="AS19" s="20"/>
      <c r="AT19" s="6"/>
      <c r="AU19" s="6"/>
      <c r="AV19" s="6"/>
      <c r="AW19" s="6"/>
      <c r="AX19" s="6"/>
      <c r="AY19" s="6"/>
      <c r="AZ19" s="6"/>
      <c r="BA19" s="6"/>
      <c r="BB19" s="7"/>
      <c r="BC19" s="20"/>
      <c r="BD19" s="6"/>
      <c r="BE19" s="6"/>
      <c r="BF19" s="6"/>
      <c r="BG19" s="6"/>
      <c r="BH19" s="6"/>
      <c r="BI19" s="6"/>
      <c r="BJ19" s="6"/>
      <c r="BK19" s="6"/>
      <c r="BL19" s="6"/>
      <c r="BM19" s="7"/>
      <c r="BN19" s="43"/>
      <c r="BO19" s="13"/>
      <c r="BP19" s="13"/>
      <c r="BQ19" s="13"/>
      <c r="BR19" s="13"/>
      <c r="BS19" s="13"/>
      <c r="BT19" s="6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9"/>
      <c r="CW19" s="45"/>
    </row>
    <row r="20" spans="1:101" ht="15.75" customHeight="1">
      <c r="A20" s="69" t="s">
        <v>118</v>
      </c>
      <c r="B20" s="9" t="s">
        <v>103</v>
      </c>
      <c r="C20" s="68">
        <v>0</v>
      </c>
      <c r="D20" s="20"/>
      <c r="E20" s="6"/>
      <c r="F20" s="55"/>
      <c r="G20" s="6"/>
      <c r="H20" s="55"/>
      <c r="I20" s="55"/>
      <c r="J20" s="6"/>
      <c r="K20" s="55"/>
      <c r="L20" s="55"/>
      <c r="M20" s="55"/>
      <c r="N20" s="55"/>
      <c r="O20" s="55"/>
      <c r="P20" s="6"/>
      <c r="Q20" s="6"/>
      <c r="R20" s="6"/>
      <c r="S20" s="6"/>
      <c r="T20" s="7"/>
      <c r="U20" s="20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90"/>
      <c r="AS20" s="20"/>
      <c r="AT20" s="6"/>
      <c r="AU20" s="6"/>
      <c r="AV20" s="6"/>
      <c r="AW20" s="6"/>
      <c r="AX20" s="6"/>
      <c r="AY20" s="6"/>
      <c r="AZ20" s="6"/>
      <c r="BA20" s="6"/>
      <c r="BB20" s="7"/>
      <c r="BC20" s="20"/>
      <c r="BD20" s="6"/>
      <c r="BE20" s="6"/>
      <c r="BF20" s="6"/>
      <c r="BG20" s="6"/>
      <c r="BH20" s="6"/>
      <c r="BI20" s="6"/>
      <c r="BJ20" s="6"/>
      <c r="BK20" s="6"/>
      <c r="BL20" s="6"/>
      <c r="BM20" s="7"/>
      <c r="BN20" s="43"/>
      <c r="BO20" s="13"/>
      <c r="BP20" s="13"/>
      <c r="BQ20" s="13"/>
      <c r="BR20" s="13"/>
      <c r="BS20" s="13"/>
      <c r="BT20" s="6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9"/>
      <c r="CW20" s="45"/>
    </row>
    <row r="21" spans="1:101" ht="15.75" customHeight="1">
      <c r="A21" s="69" t="s">
        <v>119</v>
      </c>
      <c r="B21" s="9" t="s">
        <v>117</v>
      </c>
      <c r="C21" s="68">
        <v>0</v>
      </c>
      <c r="D21" s="20"/>
      <c r="E21" s="6"/>
      <c r="F21" s="55"/>
      <c r="G21" s="6"/>
      <c r="H21" s="55"/>
      <c r="I21" s="55"/>
      <c r="J21" s="6"/>
      <c r="K21" s="55"/>
      <c r="L21" s="55"/>
      <c r="M21" s="55"/>
      <c r="N21" s="55"/>
      <c r="O21" s="55"/>
      <c r="P21" s="6"/>
      <c r="Q21" s="6"/>
      <c r="R21" s="6"/>
      <c r="S21" s="6"/>
      <c r="T21" s="7"/>
      <c r="U21" s="20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90"/>
      <c r="AS21" s="20"/>
      <c r="AT21" s="6"/>
      <c r="AU21" s="6"/>
      <c r="AV21" s="6"/>
      <c r="AW21" s="6"/>
      <c r="AX21" s="6"/>
      <c r="AY21" s="6"/>
      <c r="AZ21" s="6"/>
      <c r="BA21" s="6"/>
      <c r="BB21" s="7"/>
      <c r="BC21" s="20"/>
      <c r="BD21" s="6"/>
      <c r="BE21" s="6"/>
      <c r="BF21" s="6"/>
      <c r="BG21" s="6"/>
      <c r="BH21" s="6"/>
      <c r="BI21" s="6"/>
      <c r="BJ21" s="6"/>
      <c r="BK21" s="6"/>
      <c r="BL21" s="6"/>
      <c r="BM21" s="7"/>
      <c r="BN21" s="43"/>
      <c r="BO21" s="13"/>
      <c r="BP21" s="13"/>
      <c r="BQ21" s="13"/>
      <c r="BR21" s="13"/>
      <c r="BS21" s="13"/>
      <c r="BT21" s="6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9"/>
      <c r="CW21" s="45"/>
    </row>
    <row r="22" spans="1:101" ht="15.75" customHeight="1">
      <c r="A22" s="69" t="s">
        <v>120</v>
      </c>
      <c r="B22" s="9" t="s">
        <v>103</v>
      </c>
      <c r="C22" s="68">
        <v>0</v>
      </c>
      <c r="D22" s="20"/>
      <c r="E22" s="6"/>
      <c r="F22" s="55"/>
      <c r="G22" s="6"/>
      <c r="H22" s="55"/>
      <c r="I22" s="55"/>
      <c r="J22" s="6"/>
      <c r="K22" s="55"/>
      <c r="L22" s="55"/>
      <c r="M22" s="55"/>
      <c r="N22" s="55"/>
      <c r="O22" s="55"/>
      <c r="P22" s="6"/>
      <c r="Q22" s="6"/>
      <c r="R22" s="6"/>
      <c r="S22" s="6"/>
      <c r="T22" s="7"/>
      <c r="U22" s="20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90"/>
      <c r="AS22" s="20"/>
      <c r="AT22" s="6"/>
      <c r="AU22" s="6"/>
      <c r="AV22" s="6"/>
      <c r="AW22" s="6"/>
      <c r="AX22" s="6"/>
      <c r="AY22" s="6"/>
      <c r="AZ22" s="6"/>
      <c r="BA22" s="6"/>
      <c r="BB22" s="7"/>
      <c r="BC22" s="20"/>
      <c r="BD22" s="6"/>
      <c r="BE22" s="6"/>
      <c r="BF22" s="6"/>
      <c r="BG22" s="6"/>
      <c r="BH22" s="6"/>
      <c r="BI22" s="6"/>
      <c r="BJ22" s="6"/>
      <c r="BK22" s="6"/>
      <c r="BL22" s="6"/>
      <c r="BM22" s="7"/>
      <c r="BN22" s="43"/>
      <c r="BO22" s="13"/>
      <c r="BP22" s="13"/>
      <c r="BQ22" s="13"/>
      <c r="BR22" s="13"/>
      <c r="BS22" s="13"/>
      <c r="BT22" s="6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9"/>
      <c r="CW22" s="45"/>
    </row>
    <row r="23" spans="1:101" ht="15.75" customHeight="1">
      <c r="A23" s="69" t="s">
        <v>121</v>
      </c>
      <c r="B23" s="9" t="s">
        <v>122</v>
      </c>
      <c r="C23" s="68">
        <v>0</v>
      </c>
      <c r="D23" s="20"/>
      <c r="E23" s="6"/>
      <c r="F23" s="55"/>
      <c r="G23" s="6"/>
      <c r="H23" s="55"/>
      <c r="I23" s="55"/>
      <c r="J23" s="6"/>
      <c r="K23" s="55"/>
      <c r="L23" s="55"/>
      <c r="M23" s="55"/>
      <c r="N23" s="55"/>
      <c r="O23" s="55"/>
      <c r="P23" s="6"/>
      <c r="Q23" s="6"/>
      <c r="R23" s="6"/>
      <c r="S23" s="6"/>
      <c r="T23" s="7"/>
      <c r="U23" s="20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90"/>
      <c r="AS23" s="20"/>
      <c r="AT23" s="6"/>
      <c r="AU23" s="6"/>
      <c r="AV23" s="6"/>
      <c r="AW23" s="6"/>
      <c r="AX23" s="6"/>
      <c r="AY23" s="6"/>
      <c r="AZ23" s="6"/>
      <c r="BA23" s="6"/>
      <c r="BB23" s="7"/>
      <c r="BC23" s="20"/>
      <c r="BD23" s="6"/>
      <c r="BE23" s="6"/>
      <c r="BF23" s="6"/>
      <c r="BG23" s="6"/>
      <c r="BH23" s="6"/>
      <c r="BI23" s="6"/>
      <c r="BJ23" s="6"/>
      <c r="BK23" s="6"/>
      <c r="BL23" s="6"/>
      <c r="BM23" s="7"/>
      <c r="BN23" s="43"/>
      <c r="BO23" s="13"/>
      <c r="BP23" s="13"/>
      <c r="BQ23" s="13"/>
      <c r="BR23" s="13"/>
      <c r="BS23" s="13"/>
      <c r="BT23" s="6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9"/>
      <c r="CW23" s="45"/>
    </row>
    <row r="24" spans="1:101" ht="15.75">
      <c r="A24" s="69"/>
      <c r="B24" s="9" t="s">
        <v>103</v>
      </c>
      <c r="C24" s="68">
        <v>0</v>
      </c>
      <c r="D24" s="20"/>
      <c r="E24" s="6"/>
      <c r="F24" s="55"/>
      <c r="G24" s="6"/>
      <c r="H24" s="55"/>
      <c r="I24" s="55"/>
      <c r="J24" s="6"/>
      <c r="K24" s="55"/>
      <c r="L24" s="55"/>
      <c r="M24" s="55"/>
      <c r="N24" s="55"/>
      <c r="O24" s="55"/>
      <c r="P24" s="6"/>
      <c r="Q24" s="6"/>
      <c r="R24" s="6"/>
      <c r="S24" s="6"/>
      <c r="T24" s="7"/>
      <c r="U24" s="20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90"/>
      <c r="AS24" s="20"/>
      <c r="AT24" s="6"/>
      <c r="AU24" s="6"/>
      <c r="AV24" s="6"/>
      <c r="AW24" s="6"/>
      <c r="AX24" s="6"/>
      <c r="AY24" s="6"/>
      <c r="AZ24" s="6"/>
      <c r="BA24" s="6"/>
      <c r="BB24" s="7"/>
      <c r="BC24" s="20"/>
      <c r="BD24" s="6"/>
      <c r="BE24" s="6"/>
      <c r="BF24" s="6"/>
      <c r="BG24" s="6"/>
      <c r="BH24" s="6"/>
      <c r="BI24" s="6"/>
      <c r="BJ24" s="6"/>
      <c r="BK24" s="6"/>
      <c r="BL24" s="6"/>
      <c r="BM24" s="7"/>
      <c r="BN24" s="43"/>
      <c r="BO24" s="13"/>
      <c r="BP24" s="13"/>
      <c r="BQ24" s="13"/>
      <c r="BR24" s="13"/>
      <c r="BS24" s="13"/>
      <c r="BT24" s="6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9"/>
      <c r="CW24" s="45"/>
    </row>
    <row r="25" spans="1:101" ht="30" customHeight="1">
      <c r="A25" s="69" t="s">
        <v>123</v>
      </c>
      <c r="B25" s="9" t="s">
        <v>103</v>
      </c>
      <c r="C25" s="68">
        <v>0</v>
      </c>
      <c r="D25" s="20"/>
      <c r="E25" s="6"/>
      <c r="F25" s="55"/>
      <c r="G25" s="6"/>
      <c r="H25" s="55"/>
      <c r="I25" s="55"/>
      <c r="J25" s="6"/>
      <c r="K25" s="55"/>
      <c r="L25" s="55"/>
      <c r="M25" s="55"/>
      <c r="N25" s="55"/>
      <c r="O25" s="55"/>
      <c r="P25" s="6"/>
      <c r="Q25" s="6"/>
      <c r="R25" s="6"/>
      <c r="S25" s="6"/>
      <c r="T25" s="7"/>
      <c r="U25" s="20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90"/>
      <c r="AS25" s="20"/>
      <c r="AT25" s="6"/>
      <c r="AU25" s="6"/>
      <c r="AV25" s="6"/>
      <c r="AW25" s="6"/>
      <c r="AX25" s="6"/>
      <c r="AY25" s="6"/>
      <c r="AZ25" s="6"/>
      <c r="BA25" s="6"/>
      <c r="BB25" s="7"/>
      <c r="BC25" s="20"/>
      <c r="BD25" s="6"/>
      <c r="BE25" s="6"/>
      <c r="BF25" s="6"/>
      <c r="BG25" s="6"/>
      <c r="BH25" s="6"/>
      <c r="BI25" s="6"/>
      <c r="BJ25" s="6"/>
      <c r="BK25" s="6"/>
      <c r="BL25" s="6"/>
      <c r="BM25" s="7"/>
      <c r="BN25" s="43"/>
      <c r="BO25" s="13"/>
      <c r="BP25" s="13"/>
      <c r="BQ25" s="13"/>
      <c r="BR25" s="13"/>
      <c r="BS25" s="13"/>
      <c r="BT25" s="6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9"/>
      <c r="CW25" s="45"/>
    </row>
    <row r="26" spans="1:101" ht="18.75" customHeight="1">
      <c r="A26" s="457" t="s">
        <v>124</v>
      </c>
      <c r="B26" s="5" t="s">
        <v>105</v>
      </c>
      <c r="C26" s="72">
        <v>6</v>
      </c>
      <c r="D26" s="46"/>
      <c r="E26" s="16"/>
      <c r="F26" s="57"/>
      <c r="G26" s="16"/>
      <c r="H26" s="57"/>
      <c r="I26" s="57"/>
      <c r="J26" s="16"/>
      <c r="K26" s="57"/>
      <c r="L26" s="57"/>
      <c r="M26" s="57"/>
      <c r="N26" s="57"/>
      <c r="O26" s="57"/>
      <c r="P26" s="16">
        <v>1</v>
      </c>
      <c r="Q26" s="16"/>
      <c r="R26" s="16"/>
      <c r="S26" s="16"/>
      <c r="T26" s="17"/>
      <c r="U26" s="46"/>
      <c r="V26" s="16"/>
      <c r="W26" s="16"/>
      <c r="X26" s="16"/>
      <c r="Y26" s="16">
        <v>1</v>
      </c>
      <c r="Z26" s="16"/>
      <c r="AA26" s="16"/>
      <c r="AB26" s="16"/>
      <c r="AC26" s="16"/>
      <c r="AD26" s="16"/>
      <c r="AE26" s="16"/>
      <c r="AF26" s="16"/>
      <c r="AG26" s="16">
        <v>1</v>
      </c>
      <c r="AH26" s="16"/>
      <c r="AI26" s="16"/>
      <c r="AJ26" s="16"/>
      <c r="AK26" s="16"/>
      <c r="AL26" s="16"/>
      <c r="AM26" s="16"/>
      <c r="AN26" s="16"/>
      <c r="AO26" s="16"/>
      <c r="AP26" s="16">
        <v>1</v>
      </c>
      <c r="AQ26" s="16"/>
      <c r="AR26" s="104"/>
      <c r="AS26" s="46"/>
      <c r="AT26" s="16"/>
      <c r="AU26" s="16"/>
      <c r="AV26" s="16"/>
      <c r="AW26" s="16"/>
      <c r="AX26" s="16"/>
      <c r="AY26" s="16">
        <v>1</v>
      </c>
      <c r="AZ26" s="16"/>
      <c r="BA26" s="16"/>
      <c r="BB26" s="17"/>
      <c r="BC26" s="46"/>
      <c r="BD26" s="16"/>
      <c r="BE26" s="16"/>
      <c r="BF26" s="16"/>
      <c r="BG26" s="16"/>
      <c r="BH26" s="16"/>
      <c r="BI26" s="16"/>
      <c r="BJ26" s="16"/>
      <c r="BK26" s="16"/>
      <c r="BL26" s="16"/>
      <c r="BM26" s="17"/>
      <c r="BN26" s="46"/>
      <c r="BO26" s="16"/>
      <c r="BP26" s="16"/>
      <c r="BQ26" s="16"/>
      <c r="BR26" s="16"/>
      <c r="BS26" s="16"/>
      <c r="BT26" s="16"/>
      <c r="BU26" s="16">
        <v>1</v>
      </c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25"/>
      <c r="CW26" s="104"/>
    </row>
    <row r="27" spans="1:101" ht="15.75">
      <c r="A27" s="457"/>
      <c r="B27" s="56" t="s">
        <v>103</v>
      </c>
      <c r="C27" s="68">
        <v>614.03</v>
      </c>
      <c r="D27" s="103">
        <v>0</v>
      </c>
      <c r="E27" s="33">
        <v>0</v>
      </c>
      <c r="F27" s="105">
        <v>0</v>
      </c>
      <c r="G27" s="33">
        <v>0</v>
      </c>
      <c r="H27" s="105">
        <v>0</v>
      </c>
      <c r="I27" s="105">
        <v>0</v>
      </c>
      <c r="J27" s="33">
        <v>0</v>
      </c>
      <c r="K27" s="105">
        <v>0</v>
      </c>
      <c r="L27" s="105">
        <v>0</v>
      </c>
      <c r="M27" s="105">
        <v>0</v>
      </c>
      <c r="N27" s="105">
        <v>0</v>
      </c>
      <c r="O27" s="105">
        <v>0</v>
      </c>
      <c r="P27" s="33">
        <v>180</v>
      </c>
      <c r="Q27" s="33">
        <v>0</v>
      </c>
      <c r="R27" s="33">
        <v>0</v>
      </c>
      <c r="S27" s="33">
        <v>0</v>
      </c>
      <c r="T27" s="73">
        <v>0</v>
      </c>
      <c r="U27" s="103">
        <v>0</v>
      </c>
      <c r="V27" s="33">
        <v>0</v>
      </c>
      <c r="W27" s="33">
        <v>0</v>
      </c>
      <c r="X27" s="33">
        <v>0</v>
      </c>
      <c r="Y27" s="33">
        <v>131.29</v>
      </c>
      <c r="Z27" s="33">
        <v>0</v>
      </c>
      <c r="AA27" s="33">
        <v>0</v>
      </c>
      <c r="AB27" s="33">
        <v>0</v>
      </c>
      <c r="AC27" s="33">
        <v>0</v>
      </c>
      <c r="AD27" s="33">
        <v>0</v>
      </c>
      <c r="AE27" s="33">
        <v>0</v>
      </c>
      <c r="AF27" s="33">
        <v>0</v>
      </c>
      <c r="AG27" s="33">
        <v>10.39</v>
      </c>
      <c r="AH27" s="33">
        <v>0</v>
      </c>
      <c r="AI27" s="33">
        <v>0</v>
      </c>
      <c r="AJ27" s="33">
        <v>0</v>
      </c>
      <c r="AK27" s="33">
        <v>0</v>
      </c>
      <c r="AL27" s="33">
        <v>0</v>
      </c>
      <c r="AM27" s="33">
        <v>0</v>
      </c>
      <c r="AN27" s="33">
        <v>0</v>
      </c>
      <c r="AO27" s="33">
        <v>0</v>
      </c>
      <c r="AP27" s="33">
        <v>99.73</v>
      </c>
      <c r="AQ27" s="33">
        <v>0</v>
      </c>
      <c r="AR27" s="108">
        <v>0</v>
      </c>
      <c r="AS27" s="103">
        <v>0</v>
      </c>
      <c r="AT27" s="33">
        <v>0</v>
      </c>
      <c r="AU27" s="33">
        <v>0</v>
      </c>
      <c r="AV27" s="33">
        <v>0</v>
      </c>
      <c r="AW27" s="33">
        <v>0</v>
      </c>
      <c r="AX27" s="33">
        <v>0</v>
      </c>
      <c r="AY27" s="33">
        <v>94.16</v>
      </c>
      <c r="AZ27" s="33">
        <v>0</v>
      </c>
      <c r="BA27" s="33">
        <v>0</v>
      </c>
      <c r="BB27" s="73">
        <v>0</v>
      </c>
      <c r="BC27" s="103">
        <v>0</v>
      </c>
      <c r="BD27" s="33">
        <v>0</v>
      </c>
      <c r="BE27" s="33">
        <v>0</v>
      </c>
      <c r="BF27" s="33">
        <v>0</v>
      </c>
      <c r="BG27" s="33">
        <v>0</v>
      </c>
      <c r="BH27" s="33">
        <v>0</v>
      </c>
      <c r="BI27" s="33">
        <v>0</v>
      </c>
      <c r="BJ27" s="33">
        <v>0</v>
      </c>
      <c r="BK27" s="33">
        <v>0</v>
      </c>
      <c r="BL27" s="33">
        <v>0</v>
      </c>
      <c r="BM27" s="73">
        <v>0</v>
      </c>
      <c r="BN27" s="109">
        <v>0</v>
      </c>
      <c r="BO27" s="106">
        <v>0</v>
      </c>
      <c r="BP27" s="106">
        <v>0</v>
      </c>
      <c r="BQ27" s="106">
        <v>0</v>
      </c>
      <c r="BR27" s="106">
        <v>0</v>
      </c>
      <c r="BS27" s="106">
        <v>0</v>
      </c>
      <c r="BT27" s="33">
        <v>0</v>
      </c>
      <c r="BU27" s="106">
        <v>98.46</v>
      </c>
      <c r="BV27" s="106">
        <v>0</v>
      </c>
      <c r="BW27" s="106">
        <v>0</v>
      </c>
      <c r="BX27" s="106">
        <v>0</v>
      </c>
      <c r="BY27" s="106">
        <v>0</v>
      </c>
      <c r="BZ27" s="106">
        <v>0</v>
      </c>
      <c r="CA27" s="106">
        <v>0</v>
      </c>
      <c r="CB27" s="106">
        <v>0</v>
      </c>
      <c r="CC27" s="106">
        <v>0</v>
      </c>
      <c r="CD27" s="106">
        <v>0</v>
      </c>
      <c r="CE27" s="106">
        <v>0</v>
      </c>
      <c r="CF27" s="106">
        <v>0</v>
      </c>
      <c r="CG27" s="106">
        <v>0</v>
      </c>
      <c r="CH27" s="106">
        <v>0</v>
      </c>
      <c r="CI27" s="106">
        <v>0</v>
      </c>
      <c r="CJ27" s="106">
        <v>0</v>
      </c>
      <c r="CK27" s="106">
        <v>0</v>
      </c>
      <c r="CL27" s="106">
        <v>0</v>
      </c>
      <c r="CM27" s="106">
        <v>0</v>
      </c>
      <c r="CN27" s="106">
        <v>0</v>
      </c>
      <c r="CO27" s="106">
        <v>0</v>
      </c>
      <c r="CP27" s="106">
        <v>0</v>
      </c>
      <c r="CQ27" s="106">
        <v>0</v>
      </c>
      <c r="CR27" s="106">
        <v>0</v>
      </c>
      <c r="CS27" s="106">
        <v>0</v>
      </c>
      <c r="CT27" s="106">
        <v>0</v>
      </c>
      <c r="CU27" s="106">
        <v>0</v>
      </c>
      <c r="CV27" s="110">
        <v>0</v>
      </c>
      <c r="CW27" s="111">
        <v>0</v>
      </c>
    </row>
    <row r="28" spans="1:101" ht="15.75">
      <c r="A28" s="458" t="s">
        <v>125</v>
      </c>
      <c r="B28" s="56" t="s">
        <v>107</v>
      </c>
      <c r="C28" s="71">
        <v>3.09E-2</v>
      </c>
      <c r="D28" s="20"/>
      <c r="E28" s="6"/>
      <c r="F28" s="55"/>
      <c r="G28" s="6"/>
      <c r="H28" s="55"/>
      <c r="I28" s="55"/>
      <c r="J28" s="6"/>
      <c r="K28" s="55"/>
      <c r="L28" s="55"/>
      <c r="M28" s="55"/>
      <c r="N28" s="55"/>
      <c r="O28" s="55"/>
      <c r="P28" s="6"/>
      <c r="Q28" s="6"/>
      <c r="R28" s="6"/>
      <c r="S28" s="6"/>
      <c r="T28" s="7"/>
      <c r="U28" s="20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>
        <v>5.0000000000000001E-3</v>
      </c>
      <c r="AQ28" s="6"/>
      <c r="AR28" s="90"/>
      <c r="AS28" s="20"/>
      <c r="AT28" s="6"/>
      <c r="AU28" s="6"/>
      <c r="AV28" s="6"/>
      <c r="AW28" s="6"/>
      <c r="AX28" s="6"/>
      <c r="AY28" s="6"/>
      <c r="AZ28" s="6"/>
      <c r="BA28" s="6"/>
      <c r="BB28" s="7"/>
      <c r="BC28" s="20"/>
      <c r="BD28" s="6"/>
      <c r="BE28" s="6"/>
      <c r="BF28" s="6"/>
      <c r="BG28" s="6"/>
      <c r="BH28" s="6"/>
      <c r="BI28" s="6"/>
      <c r="BJ28" s="6"/>
      <c r="BK28" s="6"/>
      <c r="BL28" s="6"/>
      <c r="BM28" s="7"/>
      <c r="BN28" s="43"/>
      <c r="BO28" s="13"/>
      <c r="BP28" s="13"/>
      <c r="BQ28" s="13"/>
      <c r="BR28" s="13"/>
      <c r="BS28" s="13"/>
      <c r="BT28" s="6"/>
      <c r="BU28" s="13">
        <v>2.5899999999999999E-2</v>
      </c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9"/>
      <c r="CW28" s="45"/>
    </row>
    <row r="29" spans="1:101" ht="15.75">
      <c r="A29" s="458"/>
      <c r="B29" s="56" t="s">
        <v>103</v>
      </c>
      <c r="C29" s="68">
        <v>38.519999999999996</v>
      </c>
      <c r="D29" s="20"/>
      <c r="E29" s="6"/>
      <c r="F29" s="55"/>
      <c r="G29" s="6"/>
      <c r="H29" s="55"/>
      <c r="I29" s="55"/>
      <c r="J29" s="6"/>
      <c r="K29" s="55"/>
      <c r="L29" s="55"/>
      <c r="M29" s="55"/>
      <c r="N29" s="55"/>
      <c r="O29" s="55"/>
      <c r="P29" s="6"/>
      <c r="Q29" s="6"/>
      <c r="R29" s="6"/>
      <c r="S29" s="6"/>
      <c r="T29" s="7"/>
      <c r="U29" s="20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>
        <v>4.6100000000000003</v>
      </c>
      <c r="AQ29" s="6"/>
      <c r="AR29" s="90"/>
      <c r="AS29" s="20"/>
      <c r="AT29" s="6"/>
      <c r="AU29" s="6"/>
      <c r="AV29" s="6"/>
      <c r="AW29" s="6"/>
      <c r="AX29" s="6"/>
      <c r="AY29" s="6"/>
      <c r="AZ29" s="6"/>
      <c r="BA29" s="6"/>
      <c r="BB29" s="7"/>
      <c r="BC29" s="20"/>
      <c r="BD29" s="6"/>
      <c r="BE29" s="6"/>
      <c r="BF29" s="6"/>
      <c r="BG29" s="6"/>
      <c r="BH29" s="6"/>
      <c r="BI29" s="6"/>
      <c r="BJ29" s="6"/>
      <c r="BK29" s="6"/>
      <c r="BL29" s="6"/>
      <c r="BM29" s="7"/>
      <c r="BN29" s="43"/>
      <c r="BO29" s="13"/>
      <c r="BP29" s="13"/>
      <c r="BQ29" s="13"/>
      <c r="BR29" s="13"/>
      <c r="BS29" s="13"/>
      <c r="BT29" s="6"/>
      <c r="BU29" s="13">
        <v>33.909999999999997</v>
      </c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9"/>
      <c r="CW29" s="45"/>
    </row>
    <row r="30" spans="1:101" ht="15.75">
      <c r="A30" s="458" t="s">
        <v>126</v>
      </c>
      <c r="B30" s="56" t="s">
        <v>107</v>
      </c>
      <c r="C30" s="71">
        <v>5.6599999999999998E-2</v>
      </c>
      <c r="D30" s="20"/>
      <c r="E30" s="6"/>
      <c r="F30" s="55"/>
      <c r="G30" s="6"/>
      <c r="H30" s="55"/>
      <c r="I30" s="55"/>
      <c r="J30" s="6"/>
      <c r="K30" s="55"/>
      <c r="L30" s="55"/>
      <c r="M30" s="55"/>
      <c r="N30" s="55"/>
      <c r="O30" s="55"/>
      <c r="P30" s="6">
        <v>2.9000000000000001E-2</v>
      </c>
      <c r="Q30" s="6"/>
      <c r="R30" s="6"/>
      <c r="S30" s="6"/>
      <c r="T30" s="7"/>
      <c r="U30" s="20"/>
      <c r="V30" s="6"/>
      <c r="W30" s="6"/>
      <c r="X30" s="6"/>
      <c r="Y30" s="27">
        <v>1.32E-2</v>
      </c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90"/>
      <c r="AS30" s="20"/>
      <c r="AT30" s="6"/>
      <c r="AU30" s="6"/>
      <c r="AV30" s="6"/>
      <c r="AW30" s="6"/>
      <c r="AX30" s="6"/>
      <c r="AY30" s="27">
        <v>1.44E-2</v>
      </c>
      <c r="AZ30" s="6"/>
      <c r="BA30" s="6"/>
      <c r="BB30" s="7"/>
      <c r="BC30" s="20"/>
      <c r="BD30" s="6"/>
      <c r="BE30" s="6"/>
      <c r="BF30" s="6"/>
      <c r="BG30" s="6"/>
      <c r="BH30" s="6"/>
      <c r="BI30" s="6"/>
      <c r="BJ30" s="6"/>
      <c r="BK30" s="6"/>
      <c r="BL30" s="6"/>
      <c r="BM30" s="7"/>
      <c r="BN30" s="43"/>
      <c r="BO30" s="13"/>
      <c r="BP30" s="13"/>
      <c r="BQ30" s="13"/>
      <c r="BR30" s="13"/>
      <c r="BS30" s="13"/>
      <c r="BT30" s="6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9"/>
      <c r="CW30" s="45"/>
    </row>
    <row r="31" spans="1:101" ht="15.75">
      <c r="A31" s="458"/>
      <c r="B31" s="56" t="s">
        <v>103</v>
      </c>
      <c r="C31" s="68">
        <v>405.44999999999993</v>
      </c>
      <c r="D31" s="20"/>
      <c r="E31" s="6"/>
      <c r="F31" s="55"/>
      <c r="G31" s="6"/>
      <c r="H31" s="55"/>
      <c r="I31" s="55"/>
      <c r="J31" s="6"/>
      <c r="K31" s="55"/>
      <c r="L31" s="55"/>
      <c r="M31" s="55"/>
      <c r="N31" s="55"/>
      <c r="O31" s="55"/>
      <c r="P31" s="6">
        <v>180</v>
      </c>
      <c r="Q31" s="6"/>
      <c r="R31" s="6"/>
      <c r="S31" s="6"/>
      <c r="T31" s="7"/>
      <c r="U31" s="20"/>
      <c r="V31" s="6"/>
      <c r="W31" s="6"/>
      <c r="X31" s="6"/>
      <c r="Y31" s="6">
        <v>131.29</v>
      </c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90"/>
      <c r="AS31" s="20"/>
      <c r="AT31" s="6"/>
      <c r="AU31" s="6"/>
      <c r="AV31" s="6"/>
      <c r="AW31" s="6"/>
      <c r="AX31" s="6"/>
      <c r="AY31" s="6">
        <v>94.16</v>
      </c>
      <c r="AZ31" s="6"/>
      <c r="BA31" s="6"/>
      <c r="BB31" s="7"/>
      <c r="BC31" s="20"/>
      <c r="BD31" s="6"/>
      <c r="BE31" s="6"/>
      <c r="BF31" s="6"/>
      <c r="BG31" s="6"/>
      <c r="BH31" s="6"/>
      <c r="BI31" s="6"/>
      <c r="BJ31" s="6"/>
      <c r="BK31" s="6"/>
      <c r="BL31" s="6"/>
      <c r="BM31" s="7"/>
      <c r="BN31" s="43"/>
      <c r="BO31" s="13"/>
      <c r="BP31" s="13"/>
      <c r="BQ31" s="13"/>
      <c r="BR31" s="13"/>
      <c r="BS31" s="13"/>
      <c r="BT31" s="6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9"/>
      <c r="CW31" s="45"/>
    </row>
    <row r="32" spans="1:101" ht="15.75">
      <c r="A32" s="458" t="s">
        <v>127</v>
      </c>
      <c r="B32" s="56" t="s">
        <v>128</v>
      </c>
      <c r="C32" s="71">
        <v>0.31830000000000003</v>
      </c>
      <c r="D32" s="20"/>
      <c r="E32" s="6"/>
      <c r="F32" s="55"/>
      <c r="G32" s="6"/>
      <c r="H32" s="55"/>
      <c r="I32" s="55"/>
      <c r="J32" s="6"/>
      <c r="K32" s="55"/>
      <c r="L32" s="55"/>
      <c r="M32" s="55"/>
      <c r="N32" s="55"/>
      <c r="O32" s="55"/>
      <c r="P32" s="6"/>
      <c r="Q32" s="6"/>
      <c r="R32" s="6"/>
      <c r="S32" s="6"/>
      <c r="T32" s="7"/>
      <c r="U32" s="20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>
        <v>0.03</v>
      </c>
      <c r="AH32" s="6"/>
      <c r="AI32" s="6"/>
      <c r="AJ32" s="6"/>
      <c r="AK32" s="6"/>
      <c r="AL32" s="6"/>
      <c r="AM32" s="6"/>
      <c r="AN32" s="6"/>
      <c r="AO32" s="6"/>
      <c r="AP32" s="6">
        <v>0.19800000000000001</v>
      </c>
      <c r="AQ32" s="6"/>
      <c r="AR32" s="90"/>
      <c r="AS32" s="20"/>
      <c r="AT32" s="6"/>
      <c r="AU32" s="6"/>
      <c r="AV32" s="6"/>
      <c r="AW32" s="6"/>
      <c r="AX32" s="6"/>
      <c r="AY32" s="6"/>
      <c r="AZ32" s="6"/>
      <c r="BA32" s="6"/>
      <c r="BB32" s="7"/>
      <c r="BC32" s="20"/>
      <c r="BD32" s="6"/>
      <c r="BE32" s="6"/>
      <c r="BF32" s="6"/>
      <c r="BG32" s="6"/>
      <c r="BH32" s="6"/>
      <c r="BI32" s="6"/>
      <c r="BJ32" s="6"/>
      <c r="BK32" s="6"/>
      <c r="BL32" s="6"/>
      <c r="BM32" s="7"/>
      <c r="BN32" s="43"/>
      <c r="BO32" s="13"/>
      <c r="BP32" s="13"/>
      <c r="BQ32" s="13"/>
      <c r="BR32" s="13"/>
      <c r="BS32" s="13"/>
      <c r="BT32" s="6"/>
      <c r="BU32" s="13">
        <v>9.0300000000000005E-2</v>
      </c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9"/>
      <c r="CW32" s="45"/>
    </row>
    <row r="33" spans="1:101" ht="15.75">
      <c r="A33" s="458"/>
      <c r="B33" s="56" t="s">
        <v>103</v>
      </c>
      <c r="C33" s="68">
        <v>170.06</v>
      </c>
      <c r="D33" s="20"/>
      <c r="E33" s="6"/>
      <c r="F33" s="55"/>
      <c r="G33" s="6"/>
      <c r="H33" s="55"/>
      <c r="I33" s="55"/>
      <c r="J33" s="6"/>
      <c r="K33" s="55"/>
      <c r="L33" s="55"/>
      <c r="M33" s="55"/>
      <c r="N33" s="55"/>
      <c r="O33" s="55"/>
      <c r="P33" s="6"/>
      <c r="Q33" s="6"/>
      <c r="R33" s="6"/>
      <c r="S33" s="6"/>
      <c r="T33" s="7"/>
      <c r="U33" s="20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>
        <v>10.39</v>
      </c>
      <c r="AH33" s="6"/>
      <c r="AI33" s="6"/>
      <c r="AJ33" s="6"/>
      <c r="AK33" s="6"/>
      <c r="AL33" s="6"/>
      <c r="AM33" s="6"/>
      <c r="AN33" s="6"/>
      <c r="AO33" s="6"/>
      <c r="AP33" s="6">
        <v>95.12</v>
      </c>
      <c r="AQ33" s="6"/>
      <c r="AR33" s="90"/>
      <c r="AS33" s="20"/>
      <c r="AT33" s="6"/>
      <c r="AU33" s="6"/>
      <c r="AV33" s="6"/>
      <c r="AW33" s="6"/>
      <c r="AX33" s="6"/>
      <c r="AY33" s="6"/>
      <c r="AZ33" s="6"/>
      <c r="BA33" s="6"/>
      <c r="BB33" s="7"/>
      <c r="BC33" s="20"/>
      <c r="BD33" s="6"/>
      <c r="BE33" s="6"/>
      <c r="BF33" s="6"/>
      <c r="BG33" s="6"/>
      <c r="BH33" s="6"/>
      <c r="BI33" s="6"/>
      <c r="BJ33" s="6"/>
      <c r="BK33" s="6"/>
      <c r="BL33" s="6"/>
      <c r="BM33" s="7"/>
      <c r="BN33" s="43"/>
      <c r="BO33" s="13"/>
      <c r="BP33" s="13"/>
      <c r="BQ33" s="13"/>
      <c r="BR33" s="13"/>
      <c r="BS33" s="13"/>
      <c r="BT33" s="6"/>
      <c r="BU33" s="13">
        <v>64.55</v>
      </c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9"/>
      <c r="CW33" s="45"/>
    </row>
    <row r="34" spans="1:101" ht="15.75">
      <c r="A34" s="458" t="s">
        <v>129</v>
      </c>
      <c r="B34" s="56" t="s">
        <v>122</v>
      </c>
      <c r="C34" s="68">
        <v>0</v>
      </c>
      <c r="D34" s="20"/>
      <c r="E34" s="6"/>
      <c r="F34" s="55"/>
      <c r="G34" s="6"/>
      <c r="H34" s="55"/>
      <c r="I34" s="55"/>
      <c r="J34" s="6"/>
      <c r="K34" s="55"/>
      <c r="L34" s="55"/>
      <c r="M34" s="55"/>
      <c r="N34" s="55"/>
      <c r="O34" s="55"/>
      <c r="P34" s="6"/>
      <c r="Q34" s="6"/>
      <c r="R34" s="6"/>
      <c r="S34" s="6"/>
      <c r="T34" s="7"/>
      <c r="U34" s="20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90"/>
      <c r="AS34" s="20"/>
      <c r="AT34" s="6"/>
      <c r="AU34" s="6"/>
      <c r="AV34" s="6"/>
      <c r="AW34" s="6"/>
      <c r="AX34" s="6"/>
      <c r="AY34" s="6"/>
      <c r="AZ34" s="6"/>
      <c r="BA34" s="6"/>
      <c r="BB34" s="7"/>
      <c r="BC34" s="20"/>
      <c r="BD34" s="6"/>
      <c r="BE34" s="6"/>
      <c r="BF34" s="6"/>
      <c r="BG34" s="6"/>
      <c r="BH34" s="6"/>
      <c r="BI34" s="6"/>
      <c r="BJ34" s="6"/>
      <c r="BK34" s="6"/>
      <c r="BL34" s="6"/>
      <c r="BM34" s="7"/>
      <c r="BN34" s="43"/>
      <c r="BO34" s="13"/>
      <c r="BP34" s="13"/>
      <c r="BQ34" s="13"/>
      <c r="BR34" s="13"/>
      <c r="BS34" s="13"/>
      <c r="BT34" s="6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9"/>
      <c r="CW34" s="45"/>
    </row>
    <row r="35" spans="1:101" ht="15.75">
      <c r="A35" s="458"/>
      <c r="B35" s="56" t="s">
        <v>103</v>
      </c>
      <c r="C35" s="68">
        <v>0</v>
      </c>
      <c r="D35" s="20"/>
      <c r="E35" s="6"/>
      <c r="F35" s="55"/>
      <c r="G35" s="6"/>
      <c r="H35" s="55"/>
      <c r="I35" s="55"/>
      <c r="J35" s="6"/>
      <c r="K35" s="55"/>
      <c r="L35" s="55"/>
      <c r="M35" s="55"/>
      <c r="N35" s="55"/>
      <c r="O35" s="55"/>
      <c r="P35" s="6"/>
      <c r="Q35" s="6"/>
      <c r="R35" s="6"/>
      <c r="S35" s="6"/>
      <c r="T35" s="7"/>
      <c r="U35" s="20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90"/>
      <c r="AS35" s="20"/>
      <c r="AT35" s="6"/>
      <c r="AU35" s="6"/>
      <c r="AV35" s="6"/>
      <c r="AW35" s="6"/>
      <c r="AX35" s="6"/>
      <c r="AY35" s="6"/>
      <c r="AZ35" s="6"/>
      <c r="BA35" s="6"/>
      <c r="BB35" s="7"/>
      <c r="BC35" s="20"/>
      <c r="BD35" s="6"/>
      <c r="BE35" s="6"/>
      <c r="BF35" s="6"/>
      <c r="BG35" s="6"/>
      <c r="BH35" s="6"/>
      <c r="BI35" s="6"/>
      <c r="BJ35" s="6"/>
      <c r="BK35" s="6"/>
      <c r="BL35" s="6"/>
      <c r="BM35" s="7"/>
      <c r="BN35" s="43"/>
      <c r="BO35" s="13"/>
      <c r="BP35" s="13"/>
      <c r="BQ35" s="13"/>
      <c r="BR35" s="13"/>
      <c r="BS35" s="13"/>
      <c r="BT35" s="6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9"/>
      <c r="CW35" s="45"/>
    </row>
    <row r="36" spans="1:101" ht="15.75">
      <c r="A36" s="8" t="s">
        <v>130</v>
      </c>
      <c r="B36" s="32" t="s">
        <v>107</v>
      </c>
      <c r="C36" s="71">
        <v>0.82300000000000006</v>
      </c>
      <c r="D36" s="43"/>
      <c r="E36" s="13"/>
      <c r="F36" s="9"/>
      <c r="G36" s="13"/>
      <c r="H36" s="9"/>
      <c r="I36" s="13"/>
      <c r="J36" s="13"/>
      <c r="K36" s="9"/>
      <c r="L36" s="9"/>
      <c r="M36" s="9"/>
      <c r="N36" s="9"/>
      <c r="O36" s="9"/>
      <c r="P36" s="13"/>
      <c r="Q36" s="9"/>
      <c r="R36" s="9"/>
      <c r="S36" s="9"/>
      <c r="T36" s="45"/>
      <c r="U36" s="20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>
        <v>0.152</v>
      </c>
      <c r="AJ36" s="6"/>
      <c r="AK36" s="6"/>
      <c r="AL36" s="6"/>
      <c r="AM36" s="6"/>
      <c r="AN36" s="6"/>
      <c r="AO36" s="6"/>
      <c r="AP36" s="6"/>
      <c r="AQ36" s="6"/>
      <c r="AR36" s="90"/>
      <c r="AS36" s="20"/>
      <c r="AT36" s="24"/>
      <c r="AU36" s="24">
        <v>0.52800000000000002</v>
      </c>
      <c r="AV36" s="6"/>
      <c r="AW36" s="24"/>
      <c r="AX36" s="24"/>
      <c r="AY36" s="24"/>
      <c r="AZ36" s="24"/>
      <c r="BA36" s="6"/>
      <c r="BB36" s="7"/>
      <c r="BC36" s="20"/>
      <c r="BD36" s="6"/>
      <c r="BE36" s="6"/>
      <c r="BF36" s="6"/>
      <c r="BG36" s="6"/>
      <c r="BH36" s="6"/>
      <c r="BI36" s="6"/>
      <c r="BJ36" s="6"/>
      <c r="BK36" s="6"/>
      <c r="BL36" s="6"/>
      <c r="BM36" s="7"/>
      <c r="BN36" s="20"/>
      <c r="BO36" s="24"/>
      <c r="BP36" s="24"/>
      <c r="BQ36" s="24"/>
      <c r="BR36" s="6"/>
      <c r="BS36" s="24"/>
      <c r="BT36" s="24"/>
      <c r="BU36" s="6"/>
      <c r="BV36" s="24"/>
      <c r="BW36" s="6"/>
      <c r="BX36" s="24"/>
      <c r="BY36" s="24"/>
      <c r="BZ36" s="24"/>
      <c r="CA36" s="24"/>
      <c r="CB36" s="24"/>
      <c r="CC36" s="24"/>
      <c r="CD36" s="6"/>
      <c r="CE36" s="24"/>
      <c r="CF36" s="24"/>
      <c r="CG36" s="24"/>
      <c r="CH36" s="24"/>
      <c r="CI36" s="6"/>
      <c r="CJ36" s="6"/>
      <c r="CK36" s="24"/>
      <c r="CL36" s="24"/>
      <c r="CM36" s="6"/>
      <c r="CN36" s="6"/>
      <c r="CO36" s="6"/>
      <c r="CP36" s="6">
        <v>3.3000000000000002E-2</v>
      </c>
      <c r="CQ36" s="6"/>
      <c r="CR36" s="6"/>
      <c r="CS36" s="24"/>
      <c r="CT36" s="24"/>
      <c r="CU36" s="6">
        <v>0.11</v>
      </c>
      <c r="CV36" s="24"/>
      <c r="CW36" s="90"/>
    </row>
    <row r="37" spans="1:101" ht="15.75">
      <c r="A37" s="8" t="s">
        <v>131</v>
      </c>
      <c r="B37" s="32" t="s">
        <v>132</v>
      </c>
      <c r="C37" s="72">
        <v>6</v>
      </c>
      <c r="D37" s="43"/>
      <c r="E37" s="13"/>
      <c r="F37" s="9"/>
      <c r="G37" s="13"/>
      <c r="H37" s="9"/>
      <c r="I37" s="13"/>
      <c r="J37" s="13"/>
      <c r="K37" s="9"/>
      <c r="L37" s="9"/>
      <c r="M37" s="9"/>
      <c r="N37" s="9"/>
      <c r="O37" s="13"/>
      <c r="P37" s="13"/>
      <c r="Q37" s="9"/>
      <c r="R37" s="9"/>
      <c r="S37" s="9"/>
      <c r="T37" s="45"/>
      <c r="U37" s="4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>
        <v>1</v>
      </c>
      <c r="AJ37" s="13"/>
      <c r="AK37" s="13"/>
      <c r="AL37" s="13"/>
      <c r="AM37" s="13"/>
      <c r="AN37" s="13"/>
      <c r="AO37" s="13"/>
      <c r="AP37" s="13"/>
      <c r="AQ37" s="13"/>
      <c r="AR37" s="45"/>
      <c r="AS37" s="46"/>
      <c r="AT37" s="16"/>
      <c r="AU37" s="25">
        <v>3</v>
      </c>
      <c r="AV37" s="16"/>
      <c r="AW37" s="26"/>
      <c r="AX37" s="25"/>
      <c r="AY37" s="25"/>
      <c r="AZ37" s="25"/>
      <c r="BA37" s="3"/>
      <c r="BB37" s="4"/>
      <c r="BC37" s="43"/>
      <c r="BD37" s="13"/>
      <c r="BE37" s="13"/>
      <c r="BF37" s="13"/>
      <c r="BG37" s="13"/>
      <c r="BH37" s="13"/>
      <c r="BI37" s="13"/>
      <c r="BJ37" s="13"/>
      <c r="BK37" s="13"/>
      <c r="BL37" s="13"/>
      <c r="BM37" s="18"/>
      <c r="BN37" s="43"/>
      <c r="BO37" s="9"/>
      <c r="BP37" s="9"/>
      <c r="BQ37" s="9"/>
      <c r="BR37" s="13"/>
      <c r="BS37" s="9"/>
      <c r="BT37" s="9"/>
      <c r="BU37" s="13"/>
      <c r="BV37" s="9"/>
      <c r="BW37" s="13"/>
      <c r="BX37" s="9"/>
      <c r="BY37" s="9"/>
      <c r="BZ37" s="9"/>
      <c r="CA37" s="9"/>
      <c r="CB37" s="9"/>
      <c r="CC37" s="9"/>
      <c r="CD37" s="13"/>
      <c r="CE37" s="9"/>
      <c r="CF37" s="9"/>
      <c r="CG37" s="9"/>
      <c r="CH37" s="9"/>
      <c r="CI37" s="13"/>
      <c r="CJ37" s="13"/>
      <c r="CK37" s="9"/>
      <c r="CL37" s="9"/>
      <c r="CM37" s="13"/>
      <c r="CN37" s="13"/>
      <c r="CO37" s="13"/>
      <c r="CP37" s="13">
        <v>1</v>
      </c>
      <c r="CQ37" s="13"/>
      <c r="CR37" s="13"/>
      <c r="CS37" s="9"/>
      <c r="CT37" s="9"/>
      <c r="CU37" s="13">
        <v>1</v>
      </c>
      <c r="CV37" s="9"/>
      <c r="CW37" s="45"/>
    </row>
    <row r="38" spans="1:101" ht="15.75">
      <c r="A38" s="8"/>
      <c r="B38" s="32" t="s">
        <v>103</v>
      </c>
      <c r="C38" s="68">
        <v>993.93000000000006</v>
      </c>
      <c r="D38" s="11"/>
      <c r="E38" s="3"/>
      <c r="F38" s="10"/>
      <c r="G38" s="3"/>
      <c r="H38" s="10"/>
      <c r="I38" s="3"/>
      <c r="J38" s="3"/>
      <c r="K38" s="10"/>
      <c r="L38" s="10"/>
      <c r="M38" s="10"/>
      <c r="N38" s="10"/>
      <c r="O38" s="10"/>
      <c r="P38" s="3"/>
      <c r="Q38" s="10"/>
      <c r="R38" s="10"/>
      <c r="S38" s="10"/>
      <c r="T38" s="87"/>
      <c r="U38" s="11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>
        <v>269.10000000000002</v>
      </c>
      <c r="AJ38" s="3"/>
      <c r="AK38" s="3"/>
      <c r="AL38" s="3"/>
      <c r="AM38" s="3"/>
      <c r="AN38" s="3"/>
      <c r="AO38" s="3"/>
      <c r="AP38" s="3"/>
      <c r="AQ38" s="3"/>
      <c r="AR38" s="87"/>
      <c r="AS38" s="11"/>
      <c r="AT38" s="10"/>
      <c r="AU38" s="10">
        <v>561.30000000000007</v>
      </c>
      <c r="AV38" s="10"/>
      <c r="AW38" s="10"/>
      <c r="AX38" s="10"/>
      <c r="AY38" s="10"/>
      <c r="AZ38" s="10"/>
      <c r="BA38" s="3"/>
      <c r="BB38" s="4"/>
      <c r="BC38" s="11"/>
      <c r="BD38" s="3"/>
      <c r="BE38" s="3"/>
      <c r="BF38" s="3"/>
      <c r="BG38" s="3"/>
      <c r="BH38" s="3"/>
      <c r="BI38" s="3"/>
      <c r="BJ38" s="3"/>
      <c r="BK38" s="3"/>
      <c r="BL38" s="3"/>
      <c r="BM38" s="4"/>
      <c r="BN38" s="11"/>
      <c r="BO38" s="3"/>
      <c r="BP38" s="10"/>
      <c r="BQ38" s="10"/>
      <c r="BR38" s="3"/>
      <c r="BS38" s="10"/>
      <c r="BT38" s="10"/>
      <c r="BU38" s="3"/>
      <c r="BV38" s="10"/>
      <c r="BW38" s="3"/>
      <c r="BX38" s="10"/>
      <c r="BY38" s="10"/>
      <c r="BZ38" s="10"/>
      <c r="CA38" s="10"/>
      <c r="CB38" s="10"/>
      <c r="CC38" s="10"/>
      <c r="CD38" s="3"/>
      <c r="CE38" s="10"/>
      <c r="CF38" s="10"/>
      <c r="CG38" s="10"/>
      <c r="CH38" s="10"/>
      <c r="CI38" s="3"/>
      <c r="CJ38" s="3"/>
      <c r="CK38" s="10"/>
      <c r="CL38" s="10"/>
      <c r="CM38" s="3"/>
      <c r="CN38" s="3"/>
      <c r="CO38" s="3"/>
      <c r="CP38" s="3">
        <v>53.9</v>
      </c>
      <c r="CQ38" s="3"/>
      <c r="CR38" s="3"/>
      <c r="CS38" s="10"/>
      <c r="CT38" s="10"/>
      <c r="CU38" s="10">
        <v>109.63</v>
      </c>
      <c r="CV38" s="10"/>
      <c r="CW38" s="87"/>
    </row>
    <row r="39" spans="1:101" ht="15.75">
      <c r="A39" s="19" t="s">
        <v>133</v>
      </c>
      <c r="B39" s="32" t="s">
        <v>107</v>
      </c>
      <c r="C39" s="73">
        <v>0.93300000000000005</v>
      </c>
      <c r="D39" s="4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8"/>
      <c r="U39" s="4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>
        <v>0.183</v>
      </c>
      <c r="AJ39" s="13"/>
      <c r="AK39" s="13"/>
      <c r="AL39" s="13"/>
      <c r="AM39" s="13"/>
      <c r="AN39" s="13"/>
      <c r="AO39" s="13"/>
      <c r="AP39" s="13"/>
      <c r="AQ39" s="13"/>
      <c r="AR39" s="18"/>
      <c r="AS39" s="43"/>
      <c r="AT39" s="13"/>
      <c r="AU39" s="13">
        <v>0.75</v>
      </c>
      <c r="AV39" s="13"/>
      <c r="AW39" s="13"/>
      <c r="AX39" s="13"/>
      <c r="AY39" s="13"/>
      <c r="AZ39" s="27"/>
      <c r="BA39" s="3"/>
      <c r="BB39" s="18"/>
      <c r="BC39" s="43"/>
      <c r="BD39" s="13"/>
      <c r="BE39" s="13"/>
      <c r="BF39" s="13"/>
      <c r="BG39" s="13"/>
      <c r="BH39" s="13"/>
      <c r="BI39" s="13"/>
      <c r="BJ39" s="13"/>
      <c r="BK39" s="13"/>
      <c r="BL39" s="13"/>
      <c r="BM39" s="18"/>
      <c r="BN39" s="4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8"/>
    </row>
    <row r="40" spans="1:101" ht="15.75">
      <c r="A40" s="19" t="s">
        <v>134</v>
      </c>
      <c r="B40" s="32" t="s">
        <v>103</v>
      </c>
      <c r="C40" s="68">
        <v>168.99</v>
      </c>
      <c r="D40" s="4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8"/>
      <c r="U40" s="4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>
        <v>23.03</v>
      </c>
      <c r="AJ40" s="13"/>
      <c r="AK40" s="13"/>
      <c r="AL40" s="13"/>
      <c r="AM40" s="13"/>
      <c r="AN40" s="13"/>
      <c r="AO40" s="13"/>
      <c r="AP40" s="13"/>
      <c r="AQ40" s="13"/>
      <c r="AR40" s="18"/>
      <c r="AS40" s="43"/>
      <c r="AT40" s="13"/>
      <c r="AU40" s="13">
        <v>145.96</v>
      </c>
      <c r="AV40" s="13"/>
      <c r="AW40" s="13"/>
      <c r="AX40" s="13"/>
      <c r="AY40" s="13"/>
      <c r="AZ40" s="3"/>
      <c r="BA40" s="3"/>
      <c r="BB40" s="18"/>
      <c r="BC40" s="43"/>
      <c r="BD40" s="13"/>
      <c r="BE40" s="13"/>
      <c r="BF40" s="13"/>
      <c r="BG40" s="13"/>
      <c r="BH40" s="13"/>
      <c r="BI40" s="13"/>
      <c r="BJ40" s="13"/>
      <c r="BK40" s="13"/>
      <c r="BL40" s="13"/>
      <c r="BM40" s="18"/>
      <c r="BN40" s="4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8"/>
    </row>
    <row r="41" spans="1:101" ht="15.75">
      <c r="A41" s="19" t="s">
        <v>135</v>
      </c>
      <c r="B41" s="32" t="s">
        <v>107</v>
      </c>
      <c r="C41" s="71">
        <v>0.1371</v>
      </c>
      <c r="D41" s="20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7"/>
      <c r="U41" s="20"/>
      <c r="V41" s="13"/>
      <c r="W41" s="13"/>
      <c r="X41" s="13"/>
      <c r="Y41" s="13"/>
      <c r="Z41" s="13"/>
      <c r="AA41" s="13"/>
      <c r="AB41" s="13">
        <v>3.9E-2</v>
      </c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8"/>
      <c r="AS41" s="11"/>
      <c r="AT41" s="3"/>
      <c r="AU41" s="27">
        <v>9.5100000000000004E-2</v>
      </c>
      <c r="AV41" s="3"/>
      <c r="AW41" s="3"/>
      <c r="AX41" s="3"/>
      <c r="AY41" s="3"/>
      <c r="AZ41" s="3"/>
      <c r="BA41" s="3"/>
      <c r="BB41" s="4"/>
      <c r="BC41" s="43"/>
      <c r="BD41" s="13"/>
      <c r="BE41" s="13"/>
      <c r="BF41" s="13"/>
      <c r="BG41" s="13"/>
      <c r="BH41" s="13"/>
      <c r="BI41" s="13"/>
      <c r="BJ41" s="13"/>
      <c r="BK41" s="13"/>
      <c r="BL41" s="13"/>
      <c r="BM41" s="18"/>
      <c r="BN41" s="20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>
        <v>3.0000000000000001E-3</v>
      </c>
      <c r="CQ41" s="13"/>
      <c r="CR41" s="13"/>
      <c r="CS41" s="13"/>
      <c r="CT41" s="13"/>
      <c r="CU41" s="13"/>
      <c r="CV41" s="13"/>
      <c r="CW41" s="18"/>
    </row>
    <row r="42" spans="1:101" ht="15.75">
      <c r="A42" s="19" t="s">
        <v>136</v>
      </c>
      <c r="B42" s="32" t="s">
        <v>137</v>
      </c>
      <c r="C42" s="68">
        <v>560</v>
      </c>
      <c r="D42" s="8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6"/>
      <c r="T42" s="89"/>
      <c r="U42" s="43"/>
      <c r="V42" s="13"/>
      <c r="W42" s="13"/>
      <c r="X42" s="13"/>
      <c r="Y42" s="13"/>
      <c r="Z42" s="13"/>
      <c r="AA42" s="13"/>
      <c r="AB42" s="13">
        <v>119.17</v>
      </c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8"/>
      <c r="AS42" s="11"/>
      <c r="AT42" s="3"/>
      <c r="AU42" s="3">
        <v>432.43</v>
      </c>
      <c r="AV42" s="3"/>
      <c r="AW42" s="3"/>
      <c r="AX42" s="3"/>
      <c r="AY42" s="3"/>
      <c r="AZ42" s="3"/>
      <c r="BA42" s="3"/>
      <c r="BB42" s="4"/>
      <c r="BC42" s="43"/>
      <c r="BD42" s="13"/>
      <c r="BE42" s="13"/>
      <c r="BF42" s="13"/>
      <c r="BG42" s="3"/>
      <c r="BH42" s="13"/>
      <c r="BI42" s="6"/>
      <c r="BJ42" s="6"/>
      <c r="BK42" s="13"/>
      <c r="BL42" s="13"/>
      <c r="BM42" s="18"/>
      <c r="BN42" s="4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>
        <v>8.4</v>
      </c>
      <c r="CQ42" s="13"/>
      <c r="CR42" s="13"/>
      <c r="CS42" s="13"/>
      <c r="CT42" s="13"/>
      <c r="CU42" s="13"/>
      <c r="CV42" s="13"/>
      <c r="CW42" s="18"/>
    </row>
    <row r="43" spans="1:101" ht="15.75">
      <c r="A43" s="457" t="s">
        <v>138</v>
      </c>
      <c r="B43" s="34" t="s">
        <v>122</v>
      </c>
      <c r="C43" s="68">
        <v>0</v>
      </c>
      <c r="D43" s="8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6"/>
      <c r="T43" s="89"/>
      <c r="U43" s="4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8"/>
      <c r="AS43" s="11"/>
      <c r="AT43" s="3"/>
      <c r="AU43" s="3"/>
      <c r="AV43" s="3"/>
      <c r="AW43" s="3"/>
      <c r="AX43" s="3"/>
      <c r="AY43" s="3"/>
      <c r="AZ43" s="3"/>
      <c r="BA43" s="3"/>
      <c r="BB43" s="4"/>
      <c r="BC43" s="43"/>
      <c r="BD43" s="13"/>
      <c r="BE43" s="13"/>
      <c r="BF43" s="13"/>
      <c r="BG43" s="3"/>
      <c r="BH43" s="13"/>
      <c r="BI43" s="6"/>
      <c r="BJ43" s="6"/>
      <c r="BK43" s="13"/>
      <c r="BL43" s="13"/>
      <c r="BM43" s="18"/>
      <c r="BN43" s="4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8"/>
    </row>
    <row r="44" spans="1:101" ht="15.75">
      <c r="A44" s="457"/>
      <c r="B44" s="34" t="s">
        <v>103</v>
      </c>
      <c r="C44" s="68">
        <v>0</v>
      </c>
      <c r="D44" s="8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6"/>
      <c r="T44" s="89"/>
      <c r="U44" s="4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8"/>
      <c r="AS44" s="11"/>
      <c r="AT44" s="3"/>
      <c r="AU44" s="3"/>
      <c r="AV44" s="3"/>
      <c r="AW44" s="3"/>
      <c r="AX44" s="3"/>
      <c r="AY44" s="3"/>
      <c r="AZ44" s="3"/>
      <c r="BA44" s="3"/>
      <c r="BB44" s="4"/>
      <c r="BC44" s="43"/>
      <c r="BD44" s="13"/>
      <c r="BE44" s="13"/>
      <c r="BF44" s="13"/>
      <c r="BG44" s="3"/>
      <c r="BH44" s="13"/>
      <c r="BI44" s="6"/>
      <c r="BJ44" s="6"/>
      <c r="BK44" s="13"/>
      <c r="BL44" s="13"/>
      <c r="BM44" s="18"/>
      <c r="BN44" s="4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8"/>
    </row>
    <row r="45" spans="1:101" ht="15.75" customHeight="1">
      <c r="A45" s="70" t="s">
        <v>139</v>
      </c>
      <c r="B45" s="9" t="s">
        <v>122</v>
      </c>
      <c r="C45" s="68">
        <v>0</v>
      </c>
      <c r="D45" s="8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6"/>
      <c r="T45" s="89"/>
      <c r="U45" s="4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8"/>
      <c r="AS45" s="11"/>
      <c r="AT45" s="3"/>
      <c r="AU45" s="3"/>
      <c r="AV45" s="3"/>
      <c r="AW45" s="3"/>
      <c r="AX45" s="3"/>
      <c r="AY45" s="3"/>
      <c r="AZ45" s="3"/>
      <c r="BA45" s="3"/>
      <c r="BB45" s="4"/>
      <c r="BC45" s="43"/>
      <c r="BD45" s="13"/>
      <c r="BE45" s="13"/>
      <c r="BF45" s="13"/>
      <c r="BG45" s="3"/>
      <c r="BH45" s="13"/>
      <c r="BI45" s="6"/>
      <c r="BJ45" s="6"/>
      <c r="BK45" s="13"/>
      <c r="BL45" s="13"/>
      <c r="BM45" s="18"/>
      <c r="BN45" s="4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8"/>
    </row>
    <row r="46" spans="1:101" ht="15.75" customHeight="1">
      <c r="A46" s="70" t="s">
        <v>140</v>
      </c>
      <c r="B46" s="9" t="s">
        <v>103</v>
      </c>
      <c r="C46" s="68">
        <v>0</v>
      </c>
      <c r="D46" s="8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6"/>
      <c r="T46" s="89"/>
      <c r="U46" s="4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8"/>
      <c r="AS46" s="11"/>
      <c r="AT46" s="3"/>
      <c r="AU46" s="3"/>
      <c r="AV46" s="3"/>
      <c r="AW46" s="3"/>
      <c r="AX46" s="3"/>
      <c r="AY46" s="3"/>
      <c r="AZ46" s="3"/>
      <c r="BA46" s="3"/>
      <c r="BB46" s="4"/>
      <c r="BC46" s="43"/>
      <c r="BD46" s="13"/>
      <c r="BE46" s="13"/>
      <c r="BF46" s="13"/>
      <c r="BG46" s="3"/>
      <c r="BH46" s="13"/>
      <c r="BI46" s="6"/>
      <c r="BJ46" s="6"/>
      <c r="BK46" s="13"/>
      <c r="BL46" s="13"/>
      <c r="BM46" s="18"/>
      <c r="BN46" s="4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8"/>
    </row>
    <row r="47" spans="1:101" ht="15.75">
      <c r="A47" s="8" t="s">
        <v>141</v>
      </c>
      <c r="B47" s="32" t="s">
        <v>128</v>
      </c>
      <c r="C47" s="73">
        <v>0</v>
      </c>
      <c r="D47" s="20"/>
      <c r="E47" s="6"/>
      <c r="F47" s="24"/>
      <c r="G47" s="6"/>
      <c r="H47" s="24"/>
      <c r="I47" s="55"/>
      <c r="J47" s="6"/>
      <c r="K47" s="24"/>
      <c r="L47" s="24"/>
      <c r="M47" s="24"/>
      <c r="N47" s="24"/>
      <c r="O47" s="24"/>
      <c r="P47" s="6"/>
      <c r="Q47" s="13"/>
      <c r="R47" s="24"/>
      <c r="S47" s="24"/>
      <c r="T47" s="90"/>
      <c r="U47" s="20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45"/>
      <c r="AS47" s="11"/>
      <c r="AT47" s="10"/>
      <c r="AU47" s="24"/>
      <c r="AV47" s="6"/>
      <c r="AW47" s="24"/>
      <c r="AX47" s="24"/>
      <c r="AY47" s="24"/>
      <c r="AZ47" s="24"/>
      <c r="BA47" s="6"/>
      <c r="BB47" s="7"/>
      <c r="BC47" s="43"/>
      <c r="BD47" s="13"/>
      <c r="BE47" s="13"/>
      <c r="BF47" s="13"/>
      <c r="BG47" s="13"/>
      <c r="BH47" s="13"/>
      <c r="BI47" s="13"/>
      <c r="BJ47" s="13"/>
      <c r="BK47" s="13"/>
      <c r="BL47" s="13"/>
      <c r="BM47" s="18"/>
      <c r="BN47" s="43"/>
      <c r="BO47" s="9"/>
      <c r="BP47" s="9"/>
      <c r="BQ47" s="9"/>
      <c r="BR47" s="13"/>
      <c r="BS47" s="9"/>
      <c r="BT47" s="9"/>
      <c r="BU47" s="13"/>
      <c r="BV47" s="9"/>
      <c r="BW47" s="13"/>
      <c r="BX47" s="9"/>
      <c r="BY47" s="9"/>
      <c r="BZ47" s="9"/>
      <c r="CA47" s="9"/>
      <c r="CB47" s="9"/>
      <c r="CC47" s="9"/>
      <c r="CD47" s="13"/>
      <c r="CE47" s="9"/>
      <c r="CF47" s="9"/>
      <c r="CG47" s="9"/>
      <c r="CH47" s="9"/>
      <c r="CI47" s="13"/>
      <c r="CJ47" s="13"/>
      <c r="CK47" s="9"/>
      <c r="CL47" s="13"/>
      <c r="CM47" s="13"/>
      <c r="CN47" s="13"/>
      <c r="CO47" s="13"/>
      <c r="CP47" s="13"/>
      <c r="CQ47" s="13"/>
      <c r="CR47" s="13"/>
      <c r="CS47" s="9"/>
      <c r="CT47" s="9"/>
      <c r="CU47" s="13"/>
      <c r="CV47" s="9"/>
      <c r="CW47" s="45"/>
    </row>
    <row r="48" spans="1:101" ht="15.75">
      <c r="A48" s="67"/>
      <c r="B48" s="32" t="s">
        <v>103</v>
      </c>
      <c r="C48" s="68">
        <v>0</v>
      </c>
      <c r="D48" s="11"/>
      <c r="E48" s="13"/>
      <c r="F48" s="13"/>
      <c r="G48" s="13"/>
      <c r="H48" s="13"/>
      <c r="I48" s="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91"/>
      <c r="U48" s="11"/>
      <c r="V48" s="3"/>
      <c r="W48" s="3"/>
      <c r="X48" s="3"/>
      <c r="Y48" s="3"/>
      <c r="Z48" s="3"/>
      <c r="AA48" s="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45"/>
      <c r="AS48" s="11"/>
      <c r="AT48" s="3"/>
      <c r="AU48" s="3"/>
      <c r="AV48" s="3"/>
      <c r="AW48" s="3"/>
      <c r="AX48" s="3"/>
      <c r="AY48" s="6"/>
      <c r="AZ48" s="3"/>
      <c r="BA48" s="3"/>
      <c r="BB48" s="4"/>
      <c r="BC48" s="11"/>
      <c r="BD48" s="3"/>
      <c r="BE48" s="3"/>
      <c r="BF48" s="3"/>
      <c r="BG48" s="3"/>
      <c r="BH48" s="3"/>
      <c r="BI48" s="3"/>
      <c r="BJ48" s="3"/>
      <c r="BK48" s="3"/>
      <c r="BL48" s="3"/>
      <c r="BM48" s="4"/>
      <c r="BN48" s="11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4"/>
    </row>
    <row r="49" spans="1:101" ht="15.75">
      <c r="A49" s="457" t="s">
        <v>142</v>
      </c>
      <c r="B49" s="32" t="s">
        <v>122</v>
      </c>
      <c r="C49" s="72">
        <v>14</v>
      </c>
      <c r="D49" s="43"/>
      <c r="E49" s="13"/>
      <c r="F49" s="9"/>
      <c r="G49" s="13"/>
      <c r="H49" s="9"/>
      <c r="I49" s="13"/>
      <c r="J49" s="13"/>
      <c r="K49" s="9"/>
      <c r="L49" s="9"/>
      <c r="M49" s="9"/>
      <c r="N49" s="9"/>
      <c r="O49" s="9"/>
      <c r="P49" s="13"/>
      <c r="Q49" s="9"/>
      <c r="R49" s="9"/>
      <c r="S49" s="9"/>
      <c r="T49" s="45"/>
      <c r="U49" s="43"/>
      <c r="V49" s="13"/>
      <c r="W49" s="13">
        <v>1</v>
      </c>
      <c r="X49" s="13"/>
      <c r="Y49" s="13"/>
      <c r="Z49" s="13"/>
      <c r="AA49" s="13"/>
      <c r="AB49" s="13"/>
      <c r="AC49" s="13">
        <v>12</v>
      </c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45"/>
      <c r="AS49" s="46"/>
      <c r="AT49" s="25"/>
      <c r="AU49" s="25"/>
      <c r="AV49" s="16"/>
      <c r="AW49" s="25"/>
      <c r="AX49" s="25"/>
      <c r="AY49" s="16"/>
      <c r="AZ49" s="16"/>
      <c r="BA49" s="16"/>
      <c r="BB49" s="17"/>
      <c r="BC49" s="43"/>
      <c r="BD49" s="13"/>
      <c r="BE49" s="13"/>
      <c r="BF49" s="13"/>
      <c r="BG49" s="13"/>
      <c r="BH49" s="13"/>
      <c r="BI49" s="13"/>
      <c r="BJ49" s="13"/>
      <c r="BK49" s="13"/>
      <c r="BL49" s="13"/>
      <c r="BM49" s="18"/>
      <c r="BN49" s="43"/>
      <c r="BO49" s="9"/>
      <c r="BP49" s="9"/>
      <c r="BQ49" s="9"/>
      <c r="BR49" s="13"/>
      <c r="BS49" s="9"/>
      <c r="BT49" s="9"/>
      <c r="BU49" s="13"/>
      <c r="BV49" s="9"/>
      <c r="BW49" s="13"/>
      <c r="BX49" s="9">
        <v>1</v>
      </c>
      <c r="BY49" s="13"/>
      <c r="BZ49" s="13"/>
      <c r="CA49" s="9"/>
      <c r="CB49" s="9"/>
      <c r="CC49" s="9"/>
      <c r="CD49" s="13"/>
      <c r="CE49" s="9"/>
      <c r="CF49" s="9"/>
      <c r="CG49" s="9"/>
      <c r="CH49" s="9"/>
      <c r="CI49" s="13"/>
      <c r="CJ49" s="13"/>
      <c r="CK49" s="9"/>
      <c r="CL49" s="9"/>
      <c r="CM49" s="13"/>
      <c r="CN49" s="13"/>
      <c r="CO49" s="13"/>
      <c r="CP49" s="13"/>
      <c r="CQ49" s="13"/>
      <c r="CR49" s="9"/>
      <c r="CS49" s="9"/>
      <c r="CT49" s="9"/>
      <c r="CU49" s="13"/>
      <c r="CV49" s="9"/>
      <c r="CW49" s="45"/>
    </row>
    <row r="50" spans="1:101" ht="15.75">
      <c r="A50" s="457"/>
      <c r="B50" s="32" t="s">
        <v>103</v>
      </c>
      <c r="C50" s="68">
        <v>31.54</v>
      </c>
      <c r="D50" s="11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4"/>
      <c r="U50" s="92"/>
      <c r="V50" s="3"/>
      <c r="W50" s="10">
        <v>2.3199999999999998</v>
      </c>
      <c r="X50" s="3"/>
      <c r="Y50" s="3"/>
      <c r="Z50" s="3"/>
      <c r="AA50" s="3"/>
      <c r="AB50" s="3"/>
      <c r="AC50" s="3">
        <v>27.84</v>
      </c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4"/>
      <c r="AS50" s="11"/>
      <c r="AT50" s="3"/>
      <c r="AU50" s="3"/>
      <c r="AV50" s="3"/>
      <c r="AW50" s="3"/>
      <c r="AX50" s="3"/>
      <c r="AY50" s="3"/>
      <c r="AZ50" s="3"/>
      <c r="BA50" s="6"/>
      <c r="BB50" s="7"/>
      <c r="BC50" s="11"/>
      <c r="BD50" s="3"/>
      <c r="BE50" s="3"/>
      <c r="BF50" s="3"/>
      <c r="BG50" s="3"/>
      <c r="BH50" s="3"/>
      <c r="BI50" s="3"/>
      <c r="BJ50" s="3"/>
      <c r="BK50" s="3"/>
      <c r="BL50" s="3"/>
      <c r="BM50" s="4"/>
      <c r="BN50" s="11"/>
      <c r="BO50" s="3"/>
      <c r="BP50" s="3"/>
      <c r="BQ50" s="3"/>
      <c r="BR50" s="3"/>
      <c r="BS50" s="3"/>
      <c r="BT50" s="3"/>
      <c r="BU50" s="3"/>
      <c r="BV50" s="3"/>
      <c r="BW50" s="3"/>
      <c r="BX50" s="3">
        <v>1.38</v>
      </c>
      <c r="BY50" s="3"/>
      <c r="BZ50" s="3"/>
      <c r="CA50" s="3"/>
      <c r="CB50" s="3"/>
      <c r="CC50" s="3"/>
      <c r="CD50" s="3"/>
      <c r="CE50" s="3"/>
      <c r="CF50" s="3"/>
      <c r="CG50" s="3"/>
      <c r="CH50" s="10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4"/>
    </row>
    <row r="51" spans="1:101" ht="15.75">
      <c r="A51" s="8" t="s">
        <v>143</v>
      </c>
      <c r="B51" s="32" t="s">
        <v>122</v>
      </c>
      <c r="C51" s="72">
        <v>30</v>
      </c>
      <c r="D51" s="44"/>
      <c r="E51" s="13"/>
      <c r="F51" s="9"/>
      <c r="G51" s="13"/>
      <c r="H51" s="9"/>
      <c r="I51" s="9"/>
      <c r="J51" s="12"/>
      <c r="K51" s="9"/>
      <c r="L51" s="9"/>
      <c r="M51" s="13"/>
      <c r="N51" s="9"/>
      <c r="O51" s="13"/>
      <c r="P51" s="13"/>
      <c r="Q51" s="9"/>
      <c r="R51" s="9"/>
      <c r="S51" s="9"/>
      <c r="T51" s="45"/>
      <c r="U51" s="43"/>
      <c r="V51" s="13"/>
      <c r="W51" s="13"/>
      <c r="X51" s="13"/>
      <c r="Y51" s="13"/>
      <c r="Z51" s="13"/>
      <c r="AA51" s="13"/>
      <c r="AB51" s="13"/>
      <c r="AC51" s="13">
        <v>6</v>
      </c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45"/>
      <c r="AS51" s="46"/>
      <c r="AT51" s="16"/>
      <c r="AU51" s="16"/>
      <c r="AV51" s="16"/>
      <c r="AW51" s="16"/>
      <c r="AX51" s="16"/>
      <c r="AY51" s="16">
        <v>4</v>
      </c>
      <c r="AZ51" s="16">
        <v>4</v>
      </c>
      <c r="BA51" s="16"/>
      <c r="BB51" s="17">
        <v>4</v>
      </c>
      <c r="BC51" s="43"/>
      <c r="BD51" s="13"/>
      <c r="BE51" s="13"/>
      <c r="BF51" s="13"/>
      <c r="BG51" s="13"/>
      <c r="BH51" s="13"/>
      <c r="BI51" s="13"/>
      <c r="BJ51" s="13"/>
      <c r="BK51" s="13"/>
      <c r="BL51" s="13"/>
      <c r="BM51" s="18"/>
      <c r="BN51" s="43"/>
      <c r="BO51" s="9"/>
      <c r="BP51" s="9"/>
      <c r="BQ51" s="9"/>
      <c r="BR51" s="13"/>
      <c r="BS51" s="12"/>
      <c r="BT51" s="9">
        <v>1</v>
      </c>
      <c r="BU51" s="13">
        <v>5</v>
      </c>
      <c r="BV51" s="9"/>
      <c r="BW51" s="13"/>
      <c r="BX51" s="9"/>
      <c r="BY51" s="9"/>
      <c r="BZ51" s="9"/>
      <c r="CA51" s="12">
        <v>6</v>
      </c>
      <c r="CB51" s="9"/>
      <c r="CC51" s="9"/>
      <c r="CD51" s="13"/>
      <c r="CE51" s="9"/>
      <c r="CF51" s="9"/>
      <c r="CG51" s="9"/>
      <c r="CH51" s="9"/>
      <c r="CI51" s="13"/>
      <c r="CJ51" s="13"/>
      <c r="CK51" s="9"/>
      <c r="CL51" s="9"/>
      <c r="CM51" s="13"/>
      <c r="CN51" s="13"/>
      <c r="CO51" s="13"/>
      <c r="CP51" s="13"/>
      <c r="CQ51" s="13"/>
      <c r="CR51" s="13"/>
      <c r="CS51" s="9"/>
      <c r="CT51" s="9"/>
      <c r="CU51" s="13"/>
      <c r="CV51" s="9"/>
      <c r="CW51" s="45"/>
    </row>
    <row r="52" spans="1:101" ht="15.75">
      <c r="A52" s="67"/>
      <c r="B52" s="32" t="s">
        <v>103</v>
      </c>
      <c r="C52" s="68">
        <v>993.7399999999999</v>
      </c>
      <c r="D52" s="92"/>
      <c r="E52" s="3"/>
      <c r="F52" s="10"/>
      <c r="G52" s="3"/>
      <c r="H52" s="10"/>
      <c r="I52" s="10"/>
      <c r="J52" s="29"/>
      <c r="K52" s="10"/>
      <c r="L52" s="10"/>
      <c r="M52" s="3"/>
      <c r="N52" s="29"/>
      <c r="O52" s="3"/>
      <c r="P52" s="3"/>
      <c r="Q52" s="10"/>
      <c r="R52" s="10"/>
      <c r="S52" s="24"/>
      <c r="T52" s="90"/>
      <c r="U52" s="92"/>
      <c r="V52" s="3"/>
      <c r="W52" s="3"/>
      <c r="X52" s="3"/>
      <c r="Y52" s="3"/>
      <c r="Z52" s="3"/>
      <c r="AA52" s="3"/>
      <c r="AB52" s="3"/>
      <c r="AC52" s="3">
        <v>122.57</v>
      </c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87"/>
      <c r="AS52" s="11"/>
      <c r="AT52" s="3"/>
      <c r="AU52" s="3"/>
      <c r="AV52" s="3"/>
      <c r="AW52" s="3"/>
      <c r="AX52" s="3"/>
      <c r="AY52" s="3">
        <v>145.88999999999999</v>
      </c>
      <c r="AZ52" s="3">
        <v>145.88999999999999</v>
      </c>
      <c r="BA52" s="6"/>
      <c r="BB52" s="7">
        <v>83.7</v>
      </c>
      <c r="BC52" s="11"/>
      <c r="BD52" s="3"/>
      <c r="BE52" s="3"/>
      <c r="BF52" s="3"/>
      <c r="BG52" s="3"/>
      <c r="BH52" s="3"/>
      <c r="BI52" s="3"/>
      <c r="BJ52" s="3"/>
      <c r="BK52" s="3"/>
      <c r="BL52" s="3"/>
      <c r="BM52" s="87"/>
      <c r="BN52" s="43"/>
      <c r="BO52" s="10"/>
      <c r="BP52" s="10"/>
      <c r="BQ52" s="3"/>
      <c r="BR52" s="3"/>
      <c r="BS52" s="10"/>
      <c r="BT52" s="10">
        <v>38.19</v>
      </c>
      <c r="BU52" s="3">
        <v>203.57</v>
      </c>
      <c r="BV52" s="10"/>
      <c r="BW52" s="3"/>
      <c r="BX52" s="10"/>
      <c r="BY52" s="10"/>
      <c r="BZ52" s="10"/>
      <c r="CA52" s="10">
        <v>253.92999999999998</v>
      </c>
      <c r="CB52" s="10"/>
      <c r="CC52" s="10"/>
      <c r="CD52" s="3"/>
      <c r="CE52" s="10"/>
      <c r="CF52" s="10"/>
      <c r="CG52" s="10"/>
      <c r="CH52" s="10"/>
      <c r="CI52" s="3"/>
      <c r="CJ52" s="3"/>
      <c r="CK52" s="10"/>
      <c r="CL52" s="10"/>
      <c r="CM52" s="3"/>
      <c r="CN52" s="3"/>
      <c r="CO52" s="3"/>
      <c r="CP52" s="3"/>
      <c r="CQ52" s="3"/>
      <c r="CR52" s="3"/>
      <c r="CS52" s="10"/>
      <c r="CT52" s="10"/>
      <c r="CU52" s="3"/>
      <c r="CV52" s="10"/>
      <c r="CW52" s="87"/>
    </row>
    <row r="53" spans="1:101" ht="15.75">
      <c r="A53" s="8" t="s">
        <v>144</v>
      </c>
      <c r="B53" s="32" t="s">
        <v>122</v>
      </c>
      <c r="C53" s="72">
        <v>65</v>
      </c>
      <c r="D53" s="4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9"/>
      <c r="R53" s="9"/>
      <c r="S53" s="9"/>
      <c r="T53" s="45"/>
      <c r="U53" s="4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>
        <v>51</v>
      </c>
      <c r="AQ53" s="13"/>
      <c r="AR53" s="45"/>
      <c r="AS53" s="46">
        <v>2</v>
      </c>
      <c r="AT53" s="16">
        <v>4</v>
      </c>
      <c r="AU53" s="16">
        <v>4</v>
      </c>
      <c r="AV53" s="16"/>
      <c r="AW53" s="16">
        <v>3</v>
      </c>
      <c r="AX53" s="16">
        <v>1</v>
      </c>
      <c r="AY53" s="16"/>
      <c r="AZ53" s="16"/>
      <c r="BA53" s="16"/>
      <c r="BB53" s="17"/>
      <c r="BC53" s="43"/>
      <c r="BD53" s="13"/>
      <c r="BE53" s="13"/>
      <c r="BF53" s="13"/>
      <c r="BG53" s="13"/>
      <c r="BH53" s="13"/>
      <c r="BI53" s="13"/>
      <c r="BJ53" s="13"/>
      <c r="BK53" s="13"/>
      <c r="BL53" s="13"/>
      <c r="BM53" s="18"/>
      <c r="BN53" s="43"/>
      <c r="BO53" s="9"/>
      <c r="BP53" s="9"/>
      <c r="BQ53" s="9"/>
      <c r="BR53" s="13"/>
      <c r="BS53" s="9"/>
      <c r="BT53" s="9"/>
      <c r="BU53" s="13"/>
      <c r="BV53" s="9"/>
      <c r="BW53" s="13"/>
      <c r="BX53" s="9"/>
      <c r="BY53" s="9"/>
      <c r="BZ53" s="9"/>
      <c r="CA53" s="9"/>
      <c r="CB53" s="9"/>
      <c r="CC53" s="9"/>
      <c r="CD53" s="13"/>
      <c r="CE53" s="9"/>
      <c r="CF53" s="9"/>
      <c r="CG53" s="9"/>
      <c r="CH53" s="9"/>
      <c r="CI53" s="13"/>
      <c r="CJ53" s="13"/>
      <c r="CK53" s="9"/>
      <c r="CL53" s="9"/>
      <c r="CM53" s="13"/>
      <c r="CN53" s="13"/>
      <c r="CO53" s="13"/>
      <c r="CP53" s="13"/>
      <c r="CQ53" s="13"/>
      <c r="CR53" s="13"/>
      <c r="CS53" s="9"/>
      <c r="CT53" s="9"/>
      <c r="CU53" s="13"/>
      <c r="CV53" s="9"/>
      <c r="CW53" s="45"/>
    </row>
    <row r="54" spans="1:101" ht="15.75">
      <c r="A54" s="8" t="s">
        <v>145</v>
      </c>
      <c r="B54" s="32" t="s">
        <v>103</v>
      </c>
      <c r="C54" s="68">
        <v>558.13000000000011</v>
      </c>
      <c r="D54" s="11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4"/>
      <c r="U54" s="11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>
        <v>279.75</v>
      </c>
      <c r="AQ54" s="3"/>
      <c r="AR54" s="87"/>
      <c r="AS54" s="11">
        <v>28.8</v>
      </c>
      <c r="AT54" s="3">
        <v>57.6</v>
      </c>
      <c r="AU54" s="3">
        <v>108.57</v>
      </c>
      <c r="AV54" s="3"/>
      <c r="AW54" s="3">
        <v>58.95</v>
      </c>
      <c r="AX54" s="3">
        <v>24.46</v>
      </c>
      <c r="AY54" s="3"/>
      <c r="AZ54" s="3"/>
      <c r="BA54" s="6"/>
      <c r="BB54" s="7"/>
      <c r="BC54" s="11"/>
      <c r="BD54" s="3"/>
      <c r="BE54" s="3"/>
      <c r="BF54" s="3"/>
      <c r="BG54" s="3"/>
      <c r="BH54" s="3"/>
      <c r="BI54" s="3"/>
      <c r="BJ54" s="3"/>
      <c r="BK54" s="3"/>
      <c r="BL54" s="3"/>
      <c r="BM54" s="4"/>
      <c r="BN54" s="11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4"/>
    </row>
    <row r="55" spans="1:101" ht="15.75">
      <c r="A55" s="19" t="s">
        <v>146</v>
      </c>
      <c r="B55" s="32" t="s">
        <v>122</v>
      </c>
      <c r="C55" s="72">
        <v>6</v>
      </c>
      <c r="D55" s="4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8">
        <v>1</v>
      </c>
      <c r="U55" s="4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8"/>
      <c r="AS55" s="46"/>
      <c r="AT55" s="16"/>
      <c r="AU55" s="16"/>
      <c r="AV55" s="16"/>
      <c r="AW55" s="16"/>
      <c r="AX55" s="16"/>
      <c r="AY55" s="16">
        <v>5</v>
      </c>
      <c r="AZ55" s="16"/>
      <c r="BA55" s="16"/>
      <c r="BB55" s="17"/>
      <c r="BC55" s="43"/>
      <c r="BD55" s="13"/>
      <c r="BE55" s="13"/>
      <c r="BF55" s="13"/>
      <c r="BG55" s="13"/>
      <c r="BH55" s="13"/>
      <c r="BI55" s="13"/>
      <c r="BJ55" s="13"/>
      <c r="BK55" s="13"/>
      <c r="BL55" s="13"/>
      <c r="BM55" s="18"/>
      <c r="BN55" s="4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8"/>
    </row>
    <row r="56" spans="1:101" ht="15.75">
      <c r="A56" s="19" t="s">
        <v>147</v>
      </c>
      <c r="B56" s="32" t="s">
        <v>103</v>
      </c>
      <c r="C56" s="68">
        <v>71.17</v>
      </c>
      <c r="D56" s="20"/>
      <c r="E56" s="6"/>
      <c r="F56" s="6"/>
      <c r="G56" s="6"/>
      <c r="H56" s="3"/>
      <c r="I56" s="3"/>
      <c r="J56" s="6"/>
      <c r="K56" s="6"/>
      <c r="L56" s="6"/>
      <c r="M56" s="6"/>
      <c r="N56" s="6"/>
      <c r="O56" s="6"/>
      <c r="P56" s="6"/>
      <c r="Q56" s="6"/>
      <c r="R56" s="6"/>
      <c r="S56" s="6"/>
      <c r="T56" s="7">
        <v>9.52</v>
      </c>
      <c r="U56" s="11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4"/>
      <c r="AS56" s="11"/>
      <c r="AT56" s="3"/>
      <c r="AU56" s="3"/>
      <c r="AV56" s="3"/>
      <c r="AW56" s="3"/>
      <c r="AX56" s="3"/>
      <c r="AY56" s="3">
        <v>61.65</v>
      </c>
      <c r="AZ56" s="3"/>
      <c r="BA56" s="3"/>
      <c r="BB56" s="7"/>
      <c r="BC56" s="11"/>
      <c r="BD56" s="3"/>
      <c r="BE56" s="3"/>
      <c r="BF56" s="3"/>
      <c r="BG56" s="3"/>
      <c r="BH56" s="3"/>
      <c r="BI56" s="3"/>
      <c r="BJ56" s="3"/>
      <c r="BK56" s="3"/>
      <c r="BL56" s="3"/>
      <c r="BM56" s="4"/>
      <c r="BN56" s="11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4"/>
    </row>
    <row r="57" spans="1:101" ht="15.75">
      <c r="A57" s="457" t="s">
        <v>148</v>
      </c>
      <c r="B57" s="12" t="s">
        <v>122</v>
      </c>
      <c r="C57" s="68">
        <v>0</v>
      </c>
      <c r="D57" s="20"/>
      <c r="E57" s="6"/>
      <c r="F57" s="6"/>
      <c r="G57" s="6"/>
      <c r="H57" s="3"/>
      <c r="I57" s="3"/>
      <c r="J57" s="6"/>
      <c r="K57" s="6"/>
      <c r="L57" s="6"/>
      <c r="M57" s="6"/>
      <c r="N57" s="6"/>
      <c r="O57" s="6"/>
      <c r="P57" s="6"/>
      <c r="Q57" s="6"/>
      <c r="R57" s="6"/>
      <c r="S57" s="6"/>
      <c r="T57" s="7"/>
      <c r="U57" s="11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4"/>
      <c r="AS57" s="11"/>
      <c r="AT57" s="3"/>
      <c r="AU57" s="3"/>
      <c r="AV57" s="3"/>
      <c r="AW57" s="3"/>
      <c r="AX57" s="3"/>
      <c r="AY57" s="3"/>
      <c r="AZ57" s="3"/>
      <c r="BA57" s="3"/>
      <c r="BB57" s="7"/>
      <c r="BC57" s="11"/>
      <c r="BD57" s="3"/>
      <c r="BE57" s="3"/>
      <c r="BF57" s="3"/>
      <c r="BG57" s="3"/>
      <c r="BH57" s="3"/>
      <c r="BI57" s="3"/>
      <c r="BJ57" s="3"/>
      <c r="BK57" s="3"/>
      <c r="BL57" s="3"/>
      <c r="BM57" s="4"/>
      <c r="BN57" s="11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4"/>
    </row>
    <row r="58" spans="1:101" ht="15.75">
      <c r="A58" s="457"/>
      <c r="B58" s="12" t="s">
        <v>103</v>
      </c>
      <c r="C58" s="68">
        <v>0</v>
      </c>
      <c r="D58" s="20"/>
      <c r="E58" s="6"/>
      <c r="F58" s="6"/>
      <c r="G58" s="6"/>
      <c r="H58" s="3"/>
      <c r="I58" s="3"/>
      <c r="J58" s="6"/>
      <c r="K58" s="6"/>
      <c r="L58" s="6"/>
      <c r="M58" s="6"/>
      <c r="N58" s="6"/>
      <c r="O58" s="6"/>
      <c r="P58" s="6"/>
      <c r="Q58" s="6"/>
      <c r="R58" s="6"/>
      <c r="S58" s="6"/>
      <c r="T58" s="7"/>
      <c r="U58" s="11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4"/>
      <c r="AS58" s="11"/>
      <c r="AT58" s="3"/>
      <c r="AU58" s="3"/>
      <c r="AV58" s="3"/>
      <c r="AW58" s="3"/>
      <c r="AX58" s="3"/>
      <c r="AY58" s="3"/>
      <c r="AZ58" s="3"/>
      <c r="BA58" s="3"/>
      <c r="BB58" s="7"/>
      <c r="BC58" s="11"/>
      <c r="BD58" s="3"/>
      <c r="BE58" s="3"/>
      <c r="BF58" s="3"/>
      <c r="BG58" s="3"/>
      <c r="BH58" s="3"/>
      <c r="BI58" s="3"/>
      <c r="BJ58" s="3"/>
      <c r="BK58" s="3"/>
      <c r="BL58" s="3"/>
      <c r="BM58" s="4"/>
      <c r="BN58" s="11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4"/>
    </row>
    <row r="59" spans="1:101" ht="15.75">
      <c r="A59" s="457" t="s">
        <v>149</v>
      </c>
      <c r="B59" s="34" t="s">
        <v>150</v>
      </c>
      <c r="C59" s="68">
        <v>0</v>
      </c>
      <c r="D59" s="20"/>
      <c r="E59" s="6"/>
      <c r="F59" s="6"/>
      <c r="G59" s="6"/>
      <c r="H59" s="3"/>
      <c r="I59" s="3"/>
      <c r="J59" s="6"/>
      <c r="K59" s="6"/>
      <c r="L59" s="6"/>
      <c r="M59" s="6"/>
      <c r="N59" s="6"/>
      <c r="O59" s="6"/>
      <c r="P59" s="6"/>
      <c r="Q59" s="6"/>
      <c r="R59" s="6"/>
      <c r="S59" s="6"/>
      <c r="T59" s="7"/>
      <c r="U59" s="11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4"/>
      <c r="AS59" s="11"/>
      <c r="AT59" s="3"/>
      <c r="AU59" s="3"/>
      <c r="AV59" s="3"/>
      <c r="AW59" s="3"/>
      <c r="AX59" s="3"/>
      <c r="AY59" s="3"/>
      <c r="AZ59" s="3"/>
      <c r="BA59" s="3"/>
      <c r="BB59" s="7"/>
      <c r="BC59" s="11"/>
      <c r="BD59" s="3"/>
      <c r="BE59" s="3"/>
      <c r="BF59" s="3"/>
      <c r="BG59" s="3"/>
      <c r="BH59" s="3"/>
      <c r="BI59" s="3"/>
      <c r="BJ59" s="3"/>
      <c r="BK59" s="3"/>
      <c r="BL59" s="3"/>
      <c r="BM59" s="4"/>
      <c r="BN59" s="11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4"/>
    </row>
    <row r="60" spans="1:101" ht="15.75">
      <c r="A60" s="457"/>
      <c r="B60" s="34" t="s">
        <v>103</v>
      </c>
      <c r="C60" s="68">
        <v>0</v>
      </c>
      <c r="D60" s="20"/>
      <c r="E60" s="6"/>
      <c r="F60" s="6"/>
      <c r="G60" s="6"/>
      <c r="H60" s="3"/>
      <c r="I60" s="3"/>
      <c r="J60" s="6"/>
      <c r="K60" s="6"/>
      <c r="L60" s="6"/>
      <c r="M60" s="6"/>
      <c r="N60" s="6"/>
      <c r="O60" s="6"/>
      <c r="P60" s="6"/>
      <c r="Q60" s="6"/>
      <c r="R60" s="6"/>
      <c r="S60" s="6"/>
      <c r="T60" s="7"/>
      <c r="U60" s="11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4"/>
      <c r="AS60" s="11"/>
      <c r="AT60" s="3"/>
      <c r="AU60" s="3"/>
      <c r="AV60" s="3"/>
      <c r="AW60" s="3"/>
      <c r="AX60" s="3"/>
      <c r="AY60" s="3"/>
      <c r="AZ60" s="3"/>
      <c r="BA60" s="3"/>
      <c r="BB60" s="7"/>
      <c r="BC60" s="11"/>
      <c r="BD60" s="3"/>
      <c r="BE60" s="3"/>
      <c r="BF60" s="3"/>
      <c r="BG60" s="3"/>
      <c r="BH60" s="3"/>
      <c r="BI60" s="3"/>
      <c r="BJ60" s="3"/>
      <c r="BK60" s="3"/>
      <c r="BL60" s="3"/>
      <c r="BM60" s="4"/>
      <c r="BN60" s="11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4"/>
    </row>
    <row r="61" spans="1:101" ht="15.75">
      <c r="A61" s="457" t="s">
        <v>151</v>
      </c>
      <c r="B61" s="34" t="s">
        <v>122</v>
      </c>
      <c r="C61" s="68">
        <v>0</v>
      </c>
      <c r="D61" s="20"/>
      <c r="E61" s="6"/>
      <c r="F61" s="6"/>
      <c r="G61" s="6"/>
      <c r="H61" s="3"/>
      <c r="I61" s="3"/>
      <c r="J61" s="6"/>
      <c r="K61" s="6"/>
      <c r="L61" s="6"/>
      <c r="M61" s="6"/>
      <c r="N61" s="6"/>
      <c r="O61" s="6"/>
      <c r="P61" s="6"/>
      <c r="Q61" s="6"/>
      <c r="R61" s="6"/>
      <c r="S61" s="6"/>
      <c r="T61" s="7"/>
      <c r="U61" s="11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4"/>
      <c r="AS61" s="11"/>
      <c r="AT61" s="3"/>
      <c r="AU61" s="3"/>
      <c r="AV61" s="3"/>
      <c r="AW61" s="3"/>
      <c r="AX61" s="3"/>
      <c r="AY61" s="3"/>
      <c r="AZ61" s="3"/>
      <c r="BA61" s="3"/>
      <c r="BB61" s="7"/>
      <c r="BC61" s="11"/>
      <c r="BD61" s="3"/>
      <c r="BE61" s="3"/>
      <c r="BF61" s="3"/>
      <c r="BG61" s="3"/>
      <c r="BH61" s="3"/>
      <c r="BI61" s="3"/>
      <c r="BJ61" s="3"/>
      <c r="BK61" s="3"/>
      <c r="BL61" s="3"/>
      <c r="BM61" s="4"/>
      <c r="BN61" s="11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4"/>
    </row>
    <row r="62" spans="1:101" ht="15.75">
      <c r="A62" s="457"/>
      <c r="B62" s="34" t="s">
        <v>103</v>
      </c>
      <c r="C62" s="68">
        <v>0</v>
      </c>
      <c r="D62" s="20"/>
      <c r="E62" s="6"/>
      <c r="F62" s="6"/>
      <c r="G62" s="6"/>
      <c r="H62" s="3"/>
      <c r="I62" s="3"/>
      <c r="J62" s="6"/>
      <c r="K62" s="6"/>
      <c r="L62" s="6"/>
      <c r="M62" s="6"/>
      <c r="N62" s="6"/>
      <c r="O62" s="6"/>
      <c r="P62" s="6"/>
      <c r="Q62" s="6"/>
      <c r="R62" s="6"/>
      <c r="S62" s="6"/>
      <c r="T62" s="7"/>
      <c r="U62" s="11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4"/>
      <c r="AS62" s="11"/>
      <c r="AT62" s="3"/>
      <c r="AU62" s="3"/>
      <c r="AV62" s="3"/>
      <c r="AW62" s="3"/>
      <c r="AX62" s="3"/>
      <c r="AY62" s="3"/>
      <c r="AZ62" s="3"/>
      <c r="BA62" s="3"/>
      <c r="BB62" s="7"/>
      <c r="BC62" s="11"/>
      <c r="BD62" s="3"/>
      <c r="BE62" s="3"/>
      <c r="BF62" s="3"/>
      <c r="BG62" s="3"/>
      <c r="BH62" s="3"/>
      <c r="BI62" s="3"/>
      <c r="BJ62" s="3"/>
      <c r="BK62" s="3"/>
      <c r="BL62" s="3"/>
      <c r="BM62" s="4"/>
      <c r="BN62" s="11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4"/>
    </row>
    <row r="63" spans="1:101" ht="15.75">
      <c r="A63" s="466" t="s">
        <v>152</v>
      </c>
      <c r="B63" s="34" t="s">
        <v>153</v>
      </c>
      <c r="C63" s="68">
        <v>0</v>
      </c>
      <c r="D63" s="20"/>
      <c r="E63" s="6"/>
      <c r="F63" s="6"/>
      <c r="G63" s="6"/>
      <c r="H63" s="3"/>
      <c r="I63" s="3"/>
      <c r="J63" s="6"/>
      <c r="K63" s="6"/>
      <c r="L63" s="6"/>
      <c r="M63" s="6"/>
      <c r="N63" s="6"/>
      <c r="O63" s="6"/>
      <c r="P63" s="6"/>
      <c r="Q63" s="6"/>
      <c r="R63" s="6"/>
      <c r="S63" s="6"/>
      <c r="T63" s="7"/>
      <c r="U63" s="11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4"/>
      <c r="AS63" s="11"/>
      <c r="AT63" s="3"/>
      <c r="AU63" s="3"/>
      <c r="AV63" s="3"/>
      <c r="AW63" s="3"/>
      <c r="AX63" s="3"/>
      <c r="AY63" s="3"/>
      <c r="AZ63" s="3"/>
      <c r="BA63" s="3"/>
      <c r="BB63" s="7"/>
      <c r="BC63" s="11"/>
      <c r="BD63" s="3"/>
      <c r="BE63" s="3"/>
      <c r="BF63" s="3"/>
      <c r="BG63" s="3"/>
      <c r="BH63" s="3"/>
      <c r="BI63" s="3"/>
      <c r="BJ63" s="3"/>
      <c r="BK63" s="3"/>
      <c r="BL63" s="3"/>
      <c r="BM63" s="4"/>
      <c r="BN63" s="11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4"/>
    </row>
    <row r="64" spans="1:101" ht="15.75">
      <c r="A64" s="466"/>
      <c r="B64" s="34" t="s">
        <v>103</v>
      </c>
      <c r="C64" s="68">
        <v>0</v>
      </c>
      <c r="D64" s="20"/>
      <c r="E64" s="6"/>
      <c r="F64" s="6"/>
      <c r="G64" s="6"/>
      <c r="H64" s="3"/>
      <c r="I64" s="3"/>
      <c r="J64" s="6"/>
      <c r="K64" s="6"/>
      <c r="L64" s="6"/>
      <c r="M64" s="6"/>
      <c r="N64" s="6"/>
      <c r="O64" s="6"/>
      <c r="P64" s="6"/>
      <c r="Q64" s="6"/>
      <c r="R64" s="6"/>
      <c r="S64" s="6"/>
      <c r="T64" s="7"/>
      <c r="U64" s="11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4"/>
      <c r="AS64" s="11"/>
      <c r="AT64" s="3"/>
      <c r="AU64" s="3"/>
      <c r="AV64" s="3"/>
      <c r="AW64" s="3"/>
      <c r="AX64" s="3"/>
      <c r="AY64" s="3"/>
      <c r="AZ64" s="3"/>
      <c r="BA64" s="3"/>
      <c r="BB64" s="7"/>
      <c r="BC64" s="11"/>
      <c r="BD64" s="3"/>
      <c r="BE64" s="3"/>
      <c r="BF64" s="3"/>
      <c r="BG64" s="3"/>
      <c r="BH64" s="3"/>
      <c r="BI64" s="3"/>
      <c r="BJ64" s="3"/>
      <c r="BK64" s="3"/>
      <c r="BL64" s="3"/>
      <c r="BM64" s="4"/>
      <c r="BN64" s="11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4"/>
    </row>
    <row r="65" spans="1:101" ht="15.75">
      <c r="A65" s="457" t="s">
        <v>154</v>
      </c>
      <c r="B65" s="34" t="s">
        <v>150</v>
      </c>
      <c r="C65" s="68">
        <v>0</v>
      </c>
      <c r="D65" s="20"/>
      <c r="E65" s="6"/>
      <c r="F65" s="6"/>
      <c r="G65" s="6"/>
      <c r="H65" s="3"/>
      <c r="I65" s="3"/>
      <c r="J65" s="6"/>
      <c r="K65" s="6"/>
      <c r="L65" s="6"/>
      <c r="M65" s="6"/>
      <c r="N65" s="6"/>
      <c r="O65" s="6"/>
      <c r="P65" s="6"/>
      <c r="Q65" s="6"/>
      <c r="R65" s="6"/>
      <c r="S65" s="6"/>
      <c r="T65" s="7"/>
      <c r="U65" s="11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4"/>
      <c r="AS65" s="11"/>
      <c r="AT65" s="3"/>
      <c r="AU65" s="3"/>
      <c r="AV65" s="3"/>
      <c r="AW65" s="3"/>
      <c r="AX65" s="3"/>
      <c r="AY65" s="3"/>
      <c r="AZ65" s="3"/>
      <c r="BA65" s="3"/>
      <c r="BB65" s="7"/>
      <c r="BC65" s="11"/>
      <c r="BD65" s="3"/>
      <c r="BE65" s="3"/>
      <c r="BF65" s="3"/>
      <c r="BG65" s="3"/>
      <c r="BH65" s="3"/>
      <c r="BI65" s="3"/>
      <c r="BJ65" s="3"/>
      <c r="BK65" s="3"/>
      <c r="BL65" s="3"/>
      <c r="BM65" s="4"/>
      <c r="BN65" s="11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4"/>
    </row>
    <row r="66" spans="1:101" ht="15.75">
      <c r="A66" s="457"/>
      <c r="B66" s="34" t="s">
        <v>103</v>
      </c>
      <c r="C66" s="68">
        <v>0</v>
      </c>
      <c r="D66" s="20"/>
      <c r="E66" s="6"/>
      <c r="F66" s="6"/>
      <c r="G66" s="6"/>
      <c r="H66" s="3"/>
      <c r="I66" s="3"/>
      <c r="J66" s="6"/>
      <c r="K66" s="6"/>
      <c r="L66" s="6"/>
      <c r="M66" s="6"/>
      <c r="N66" s="6"/>
      <c r="O66" s="6"/>
      <c r="P66" s="6"/>
      <c r="Q66" s="6"/>
      <c r="R66" s="6"/>
      <c r="S66" s="6"/>
      <c r="T66" s="7"/>
      <c r="U66" s="11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4"/>
      <c r="AS66" s="11"/>
      <c r="AT66" s="3"/>
      <c r="AU66" s="3"/>
      <c r="AV66" s="3"/>
      <c r="AW66" s="3"/>
      <c r="AX66" s="3"/>
      <c r="AY66" s="3"/>
      <c r="AZ66" s="3"/>
      <c r="BA66" s="3"/>
      <c r="BB66" s="7"/>
      <c r="BC66" s="11"/>
      <c r="BD66" s="3"/>
      <c r="BE66" s="3"/>
      <c r="BF66" s="3"/>
      <c r="BG66" s="3"/>
      <c r="BH66" s="3"/>
      <c r="BI66" s="3"/>
      <c r="BJ66" s="3"/>
      <c r="BK66" s="3"/>
      <c r="BL66" s="3"/>
      <c r="BM66" s="4"/>
      <c r="BN66" s="11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4"/>
    </row>
    <row r="67" spans="1:101" ht="15.75">
      <c r="A67" s="455" t="s">
        <v>155</v>
      </c>
      <c r="B67" s="107" t="s">
        <v>122</v>
      </c>
      <c r="C67" s="72">
        <v>0</v>
      </c>
      <c r="D67" s="4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7"/>
      <c r="U67" s="4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7"/>
      <c r="AS67" s="46"/>
      <c r="AT67" s="16"/>
      <c r="AU67" s="16"/>
      <c r="AV67" s="16"/>
      <c r="AW67" s="16"/>
      <c r="AX67" s="16"/>
      <c r="AY67" s="16"/>
      <c r="AZ67" s="16"/>
      <c r="BA67" s="16"/>
      <c r="BB67" s="17"/>
      <c r="BC67" s="46"/>
      <c r="BD67" s="16"/>
      <c r="BE67" s="16"/>
      <c r="BF67" s="16"/>
      <c r="BG67" s="16"/>
      <c r="BH67" s="16"/>
      <c r="BI67" s="16"/>
      <c r="BJ67" s="16"/>
      <c r="BK67" s="16"/>
      <c r="BL67" s="16"/>
      <c r="BM67" s="17"/>
      <c r="BN67" s="4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6"/>
      <c r="CW67" s="17"/>
    </row>
    <row r="68" spans="1:101" ht="15.75">
      <c r="A68" s="456"/>
      <c r="B68" s="34" t="s">
        <v>103</v>
      </c>
      <c r="C68" s="68">
        <v>0</v>
      </c>
      <c r="D68" s="20"/>
      <c r="E68" s="6"/>
      <c r="F68" s="6"/>
      <c r="G68" s="6"/>
      <c r="H68" s="3"/>
      <c r="I68" s="3"/>
      <c r="J68" s="6"/>
      <c r="K68" s="6"/>
      <c r="L68" s="6"/>
      <c r="M68" s="6"/>
      <c r="N68" s="6"/>
      <c r="O68" s="6"/>
      <c r="P68" s="6"/>
      <c r="Q68" s="6"/>
      <c r="R68" s="6"/>
      <c r="S68" s="6"/>
      <c r="T68" s="7"/>
      <c r="U68" s="11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4"/>
      <c r="AS68" s="11"/>
      <c r="AT68" s="3"/>
      <c r="AU68" s="3"/>
      <c r="AV68" s="3"/>
      <c r="AW68" s="3"/>
      <c r="AX68" s="3"/>
      <c r="AY68" s="3"/>
      <c r="AZ68" s="3"/>
      <c r="BA68" s="3"/>
      <c r="BB68" s="7"/>
      <c r="BC68" s="11"/>
      <c r="BD68" s="3"/>
      <c r="BE68" s="3"/>
      <c r="BF68" s="3"/>
      <c r="BG68" s="3"/>
      <c r="BH68" s="3"/>
      <c r="BI68" s="3"/>
      <c r="BJ68" s="3"/>
      <c r="BK68" s="3"/>
      <c r="BL68" s="3"/>
      <c r="BM68" s="4"/>
      <c r="BN68" s="11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4"/>
    </row>
    <row r="69" spans="1:101" ht="15.75">
      <c r="A69" s="74" t="s">
        <v>156</v>
      </c>
      <c r="B69" s="35" t="s">
        <v>103</v>
      </c>
      <c r="C69" s="75">
        <v>2617.96</v>
      </c>
      <c r="D69" s="93">
        <v>8.68</v>
      </c>
      <c r="E69" s="36">
        <v>7.1099999999999994</v>
      </c>
      <c r="F69" s="36">
        <v>0</v>
      </c>
      <c r="G69" s="36">
        <v>0</v>
      </c>
      <c r="H69" s="36">
        <v>7.33</v>
      </c>
      <c r="I69" s="36">
        <v>72.06</v>
      </c>
      <c r="J69" s="36">
        <v>0</v>
      </c>
      <c r="K69" s="36">
        <v>0</v>
      </c>
      <c r="L69" s="36">
        <v>1.7</v>
      </c>
      <c r="M69" s="36">
        <v>4.25</v>
      </c>
      <c r="N69" s="36">
        <v>74.61</v>
      </c>
      <c r="O69" s="36">
        <v>6.51</v>
      </c>
      <c r="P69" s="36">
        <v>64.36</v>
      </c>
      <c r="Q69" s="36">
        <v>0</v>
      </c>
      <c r="R69" s="36">
        <v>0</v>
      </c>
      <c r="S69" s="36">
        <v>87.21</v>
      </c>
      <c r="T69" s="75">
        <v>66.37</v>
      </c>
      <c r="U69" s="93">
        <v>0</v>
      </c>
      <c r="V69" s="36">
        <v>2.98</v>
      </c>
      <c r="W69" s="36">
        <v>7.74</v>
      </c>
      <c r="X69" s="36">
        <v>0</v>
      </c>
      <c r="Y69" s="36">
        <v>0</v>
      </c>
      <c r="Z69" s="36">
        <v>5.77</v>
      </c>
      <c r="AA69" s="36">
        <v>13.3</v>
      </c>
      <c r="AB69" s="36">
        <v>34.6</v>
      </c>
      <c r="AC69" s="36">
        <v>0</v>
      </c>
      <c r="AD69" s="36">
        <v>11.730000000000002</v>
      </c>
      <c r="AE69" s="36">
        <v>0.99</v>
      </c>
      <c r="AF69" s="36">
        <v>0</v>
      </c>
      <c r="AG69" s="36">
        <v>0</v>
      </c>
      <c r="AH69" s="36">
        <v>0</v>
      </c>
      <c r="AI69" s="36">
        <v>130.34</v>
      </c>
      <c r="AJ69" s="36">
        <v>68.66</v>
      </c>
      <c r="AK69" s="36">
        <v>0</v>
      </c>
      <c r="AL69" s="36">
        <v>7.51</v>
      </c>
      <c r="AM69" s="36">
        <v>35.910000000000004</v>
      </c>
      <c r="AN69" s="36">
        <v>0</v>
      </c>
      <c r="AO69" s="36">
        <v>0</v>
      </c>
      <c r="AP69" s="36">
        <v>299.98</v>
      </c>
      <c r="AQ69" s="36">
        <v>0</v>
      </c>
      <c r="AR69" s="75">
        <v>0</v>
      </c>
      <c r="AS69" s="93">
        <v>3.4899999999999998</v>
      </c>
      <c r="AT69" s="36">
        <v>57.8</v>
      </c>
      <c r="AU69" s="36">
        <v>0</v>
      </c>
      <c r="AV69" s="36">
        <v>0</v>
      </c>
      <c r="AW69" s="36">
        <v>0</v>
      </c>
      <c r="AX69" s="36">
        <v>128.26</v>
      </c>
      <c r="AY69" s="36">
        <v>66.710000000000008</v>
      </c>
      <c r="AZ69" s="36">
        <v>134.38999999999999</v>
      </c>
      <c r="BA69" s="36">
        <v>14.23</v>
      </c>
      <c r="BB69" s="75">
        <v>2.17</v>
      </c>
      <c r="BC69" s="93">
        <v>11.71</v>
      </c>
      <c r="BD69" s="36">
        <v>2.0299999999999998</v>
      </c>
      <c r="BE69" s="36">
        <v>15.61</v>
      </c>
      <c r="BF69" s="36">
        <v>94.360000000000014</v>
      </c>
      <c r="BG69" s="36">
        <v>127.38</v>
      </c>
      <c r="BH69" s="36">
        <v>0</v>
      </c>
      <c r="BI69" s="36">
        <v>11.93</v>
      </c>
      <c r="BJ69" s="36">
        <v>0</v>
      </c>
      <c r="BK69" s="36">
        <v>12.26</v>
      </c>
      <c r="BL69" s="36">
        <v>22.2</v>
      </c>
      <c r="BM69" s="75">
        <v>136.99</v>
      </c>
      <c r="BN69" s="93">
        <v>0</v>
      </c>
      <c r="BO69" s="36">
        <v>0</v>
      </c>
      <c r="BP69" s="36">
        <v>22.51</v>
      </c>
      <c r="BQ69" s="36">
        <v>1.44</v>
      </c>
      <c r="BR69" s="36">
        <v>0</v>
      </c>
      <c r="BS69" s="36">
        <v>0</v>
      </c>
      <c r="BT69" s="36">
        <v>724.64</v>
      </c>
      <c r="BU69" s="36">
        <v>4</v>
      </c>
      <c r="BV69" s="36">
        <v>0</v>
      </c>
      <c r="BW69" s="36">
        <v>0</v>
      </c>
      <c r="BX69" s="36">
        <v>0</v>
      </c>
      <c r="BY69" s="36">
        <v>2.15</v>
      </c>
      <c r="BZ69" s="36">
        <v>0</v>
      </c>
      <c r="CA69" s="36">
        <v>2</v>
      </c>
      <c r="CB69" s="36">
        <v>0</v>
      </c>
      <c r="CC69" s="36">
        <v>0</v>
      </c>
      <c r="CD69" s="36">
        <v>0</v>
      </c>
      <c r="CE69" s="36">
        <v>0</v>
      </c>
      <c r="CF69" s="36">
        <v>0</v>
      </c>
      <c r="CG69" s="36">
        <v>0</v>
      </c>
      <c r="CH69" s="36">
        <v>0</v>
      </c>
      <c r="CI69" s="36">
        <v>0</v>
      </c>
      <c r="CJ69" s="36">
        <v>0</v>
      </c>
      <c r="CK69" s="36">
        <v>0</v>
      </c>
      <c r="CL69" s="36">
        <v>0</v>
      </c>
      <c r="CM69" s="36">
        <v>0</v>
      </c>
      <c r="CN69" s="36">
        <v>0</v>
      </c>
      <c r="CO69" s="36">
        <v>0</v>
      </c>
      <c r="CP69" s="36">
        <v>0</v>
      </c>
      <c r="CQ69" s="36">
        <v>0</v>
      </c>
      <c r="CR69" s="36">
        <v>0</v>
      </c>
      <c r="CS69" s="36">
        <v>0</v>
      </c>
      <c r="CT69" s="36">
        <v>0</v>
      </c>
      <c r="CU69" s="36">
        <v>0</v>
      </c>
      <c r="CV69" s="36">
        <v>0</v>
      </c>
      <c r="CW69" s="75">
        <v>0</v>
      </c>
    </row>
    <row r="70" spans="1:101" ht="15.75">
      <c r="A70" s="63" t="s">
        <v>157</v>
      </c>
      <c r="B70" s="37" t="s">
        <v>128</v>
      </c>
      <c r="C70" s="76">
        <v>1.0716000000000001</v>
      </c>
      <c r="D70" s="86">
        <v>4.0000000000000001E-3</v>
      </c>
      <c r="E70" s="53">
        <v>2.5000000000000001E-3</v>
      </c>
      <c r="F70" s="53">
        <v>0</v>
      </c>
      <c r="G70" s="53">
        <v>0</v>
      </c>
      <c r="H70" s="53">
        <v>6.6E-3</v>
      </c>
      <c r="I70" s="53">
        <v>0</v>
      </c>
      <c r="J70" s="53">
        <v>0</v>
      </c>
      <c r="K70" s="53">
        <v>0</v>
      </c>
      <c r="L70" s="53">
        <v>0</v>
      </c>
      <c r="M70" s="53">
        <v>0</v>
      </c>
      <c r="N70" s="53">
        <v>0</v>
      </c>
      <c r="O70" s="53">
        <v>3.0000000000000001E-3</v>
      </c>
      <c r="P70" s="53">
        <v>3.1800000000000002E-2</v>
      </c>
      <c r="Q70" s="53">
        <v>0</v>
      </c>
      <c r="R70" s="53">
        <v>0</v>
      </c>
      <c r="S70" s="53">
        <v>4.3999999999999997E-2</v>
      </c>
      <c r="T70" s="66">
        <v>3.9E-2</v>
      </c>
      <c r="U70" s="86">
        <v>0</v>
      </c>
      <c r="V70" s="53">
        <v>2.8E-3</v>
      </c>
      <c r="W70" s="53">
        <v>0</v>
      </c>
      <c r="X70" s="53">
        <v>0</v>
      </c>
      <c r="Y70" s="53">
        <v>0</v>
      </c>
      <c r="Z70" s="53">
        <v>5.1999999999999998E-3</v>
      </c>
      <c r="AA70" s="53">
        <v>8.9999999999999993E-3</v>
      </c>
      <c r="AB70" s="53">
        <v>2.6500000000000003E-2</v>
      </c>
      <c r="AC70" s="53">
        <v>0</v>
      </c>
      <c r="AD70" s="53">
        <v>1.0500000000000001E-2</v>
      </c>
      <c r="AE70" s="53">
        <v>0</v>
      </c>
      <c r="AF70" s="53">
        <v>0</v>
      </c>
      <c r="AG70" s="53">
        <v>0</v>
      </c>
      <c r="AH70" s="53">
        <v>0</v>
      </c>
      <c r="AI70" s="53">
        <v>6.5000000000000002E-2</v>
      </c>
      <c r="AJ70" s="53">
        <v>1.8000000000000002E-2</v>
      </c>
      <c r="AK70" s="53">
        <v>0</v>
      </c>
      <c r="AL70" s="53">
        <v>4.0000000000000001E-3</v>
      </c>
      <c r="AM70" s="53">
        <v>1.9799999999999998E-2</v>
      </c>
      <c r="AN70" s="53">
        <v>0</v>
      </c>
      <c r="AO70" s="53">
        <v>0</v>
      </c>
      <c r="AP70" s="53">
        <v>0.13150000000000001</v>
      </c>
      <c r="AQ70" s="53">
        <v>0</v>
      </c>
      <c r="AR70" s="66">
        <v>0</v>
      </c>
      <c r="AS70" s="86">
        <v>1E-3</v>
      </c>
      <c r="AT70" s="53">
        <v>2.4999999999999998E-2</v>
      </c>
      <c r="AU70" s="53">
        <v>0</v>
      </c>
      <c r="AV70" s="53">
        <v>0</v>
      </c>
      <c r="AW70" s="53">
        <v>0</v>
      </c>
      <c r="AX70" s="53">
        <v>7.2000000000000008E-2</v>
      </c>
      <c r="AY70" s="53">
        <v>3.2500000000000001E-2</v>
      </c>
      <c r="AZ70" s="53">
        <v>3.5999999999999997E-2</v>
      </c>
      <c r="BA70" s="53">
        <v>0</v>
      </c>
      <c r="BB70" s="66">
        <v>0</v>
      </c>
      <c r="BC70" s="86">
        <v>6.0000000000000001E-3</v>
      </c>
      <c r="BD70" s="53">
        <v>4.0000000000000001E-3</v>
      </c>
      <c r="BE70" s="53">
        <v>1.9E-2</v>
      </c>
      <c r="BF70" s="53">
        <v>5.7999999999999996E-2</v>
      </c>
      <c r="BG70" s="53">
        <v>6.3E-2</v>
      </c>
      <c r="BH70" s="53">
        <v>0</v>
      </c>
      <c r="BI70" s="53">
        <v>6.0000000000000001E-3</v>
      </c>
      <c r="BJ70" s="53">
        <v>0</v>
      </c>
      <c r="BK70" s="53">
        <v>8.9999999999999993E-3</v>
      </c>
      <c r="BL70" s="53">
        <v>0.02</v>
      </c>
      <c r="BM70" s="66">
        <v>7.0999999999999994E-2</v>
      </c>
      <c r="BN70" s="86">
        <v>0</v>
      </c>
      <c r="BO70" s="53">
        <v>0</v>
      </c>
      <c r="BP70" s="53">
        <v>1.6000000000000001E-3</v>
      </c>
      <c r="BQ70" s="53">
        <v>1.2999999999999999E-3</v>
      </c>
      <c r="BR70" s="53">
        <v>0</v>
      </c>
      <c r="BS70" s="53">
        <v>0</v>
      </c>
      <c r="BT70" s="53">
        <v>0.2152</v>
      </c>
      <c r="BU70" s="53">
        <v>3.5999999999999999E-3</v>
      </c>
      <c r="BV70" s="53">
        <v>0</v>
      </c>
      <c r="BW70" s="53">
        <v>0</v>
      </c>
      <c r="BX70" s="53">
        <v>0</v>
      </c>
      <c r="BY70" s="53">
        <v>2.3999999999999998E-3</v>
      </c>
      <c r="BZ70" s="53">
        <v>0</v>
      </c>
      <c r="CA70" s="53">
        <v>1.8E-3</v>
      </c>
      <c r="CB70" s="53">
        <v>0</v>
      </c>
      <c r="CC70" s="53">
        <v>0</v>
      </c>
      <c r="CD70" s="53">
        <v>0</v>
      </c>
      <c r="CE70" s="53">
        <v>0</v>
      </c>
      <c r="CF70" s="53">
        <v>0</v>
      </c>
      <c r="CG70" s="53">
        <v>0</v>
      </c>
      <c r="CH70" s="53">
        <v>0</v>
      </c>
      <c r="CI70" s="53">
        <v>0</v>
      </c>
      <c r="CJ70" s="53">
        <v>0</v>
      </c>
      <c r="CK70" s="53">
        <v>0</v>
      </c>
      <c r="CL70" s="53">
        <v>0</v>
      </c>
      <c r="CM70" s="53">
        <v>0</v>
      </c>
      <c r="CN70" s="53">
        <v>0</v>
      </c>
      <c r="CO70" s="53">
        <v>0</v>
      </c>
      <c r="CP70" s="53">
        <v>0</v>
      </c>
      <c r="CQ70" s="53">
        <v>0</v>
      </c>
      <c r="CR70" s="53">
        <v>0</v>
      </c>
      <c r="CS70" s="53">
        <v>0</v>
      </c>
      <c r="CT70" s="53">
        <v>0</v>
      </c>
      <c r="CU70" s="53">
        <v>0</v>
      </c>
      <c r="CV70" s="53">
        <v>0</v>
      </c>
      <c r="CW70" s="66">
        <v>0</v>
      </c>
    </row>
    <row r="71" spans="1:101" ht="15.75">
      <c r="A71" s="63" t="s">
        <v>158</v>
      </c>
      <c r="B71" s="37" t="s">
        <v>103</v>
      </c>
      <c r="C71" s="77">
        <v>2161.7200000000003</v>
      </c>
      <c r="D71" s="94">
        <v>8.68</v>
      </c>
      <c r="E71" s="38">
        <v>5.42</v>
      </c>
      <c r="F71" s="38">
        <v>0</v>
      </c>
      <c r="G71" s="38">
        <v>0</v>
      </c>
      <c r="H71" s="38">
        <v>7.33</v>
      </c>
      <c r="I71" s="38">
        <v>0</v>
      </c>
      <c r="J71" s="38">
        <v>0</v>
      </c>
      <c r="K71" s="38">
        <v>0</v>
      </c>
      <c r="L71" s="38">
        <v>0</v>
      </c>
      <c r="M71" s="38">
        <v>0</v>
      </c>
      <c r="N71" s="38">
        <v>0</v>
      </c>
      <c r="O71" s="38">
        <v>6.51</v>
      </c>
      <c r="P71" s="38">
        <v>58.77</v>
      </c>
      <c r="Q71" s="38">
        <v>0</v>
      </c>
      <c r="R71" s="38">
        <v>0</v>
      </c>
      <c r="S71" s="38">
        <v>87.21</v>
      </c>
      <c r="T71" s="77">
        <v>66.37</v>
      </c>
      <c r="U71" s="94">
        <v>0</v>
      </c>
      <c r="V71" s="38">
        <v>2.98</v>
      </c>
      <c r="W71" s="38">
        <v>0</v>
      </c>
      <c r="X71" s="38">
        <v>0</v>
      </c>
      <c r="Y71" s="38">
        <v>0</v>
      </c>
      <c r="Z71" s="38">
        <v>5.77</v>
      </c>
      <c r="AA71" s="38">
        <v>11.23</v>
      </c>
      <c r="AB71" s="38">
        <v>28.32</v>
      </c>
      <c r="AC71" s="38">
        <v>0</v>
      </c>
      <c r="AD71" s="38">
        <v>11.730000000000002</v>
      </c>
      <c r="AE71" s="38">
        <v>0</v>
      </c>
      <c r="AF71" s="38">
        <v>0</v>
      </c>
      <c r="AG71" s="38">
        <v>0</v>
      </c>
      <c r="AH71" s="38">
        <v>0</v>
      </c>
      <c r="AI71" s="38">
        <v>130.34</v>
      </c>
      <c r="AJ71" s="38">
        <v>68.66</v>
      </c>
      <c r="AK71" s="38">
        <v>0</v>
      </c>
      <c r="AL71" s="38">
        <v>7.51</v>
      </c>
      <c r="AM71" s="38">
        <v>35.910000000000004</v>
      </c>
      <c r="AN71" s="38">
        <v>0</v>
      </c>
      <c r="AO71" s="38">
        <v>0</v>
      </c>
      <c r="AP71" s="38">
        <v>299.98</v>
      </c>
      <c r="AQ71" s="38">
        <v>0</v>
      </c>
      <c r="AR71" s="77">
        <v>0</v>
      </c>
      <c r="AS71" s="94">
        <v>2.59</v>
      </c>
      <c r="AT71" s="38">
        <v>55.209999999999994</v>
      </c>
      <c r="AU71" s="38">
        <v>0</v>
      </c>
      <c r="AV71" s="38">
        <v>0</v>
      </c>
      <c r="AW71" s="38">
        <v>0</v>
      </c>
      <c r="AX71" s="38">
        <v>108.25</v>
      </c>
      <c r="AY71" s="38">
        <v>49.56</v>
      </c>
      <c r="AZ71" s="38">
        <v>76.58</v>
      </c>
      <c r="BA71" s="38">
        <v>0</v>
      </c>
      <c r="BB71" s="77">
        <v>0</v>
      </c>
      <c r="BC71" s="94">
        <v>11.71</v>
      </c>
      <c r="BD71" s="38">
        <v>2.0299999999999998</v>
      </c>
      <c r="BE71" s="38">
        <v>15.61</v>
      </c>
      <c r="BF71" s="38">
        <v>85.43</v>
      </c>
      <c r="BG71" s="38">
        <v>125.44999999999999</v>
      </c>
      <c r="BH71" s="38">
        <v>0</v>
      </c>
      <c r="BI71" s="38">
        <v>11.93</v>
      </c>
      <c r="BJ71" s="38">
        <v>0</v>
      </c>
      <c r="BK71" s="38">
        <v>12.26</v>
      </c>
      <c r="BL71" s="38">
        <v>22.2</v>
      </c>
      <c r="BM71" s="77">
        <v>116.68</v>
      </c>
      <c r="BN71" s="94">
        <v>0</v>
      </c>
      <c r="BO71" s="38">
        <v>0</v>
      </c>
      <c r="BP71" s="53">
        <v>1.44</v>
      </c>
      <c r="BQ71" s="38">
        <v>1.44</v>
      </c>
      <c r="BR71" s="38">
        <v>0</v>
      </c>
      <c r="BS71" s="38">
        <v>0</v>
      </c>
      <c r="BT71" s="38">
        <v>612.48</v>
      </c>
      <c r="BU71" s="38">
        <v>4</v>
      </c>
      <c r="BV71" s="38">
        <v>0</v>
      </c>
      <c r="BW71" s="38">
        <v>0</v>
      </c>
      <c r="BX71" s="38">
        <v>0</v>
      </c>
      <c r="BY71" s="38">
        <v>2.15</v>
      </c>
      <c r="BZ71" s="38">
        <v>0</v>
      </c>
      <c r="CA71" s="38">
        <v>2</v>
      </c>
      <c r="CB71" s="38">
        <v>0</v>
      </c>
      <c r="CC71" s="38">
        <v>0</v>
      </c>
      <c r="CD71" s="38">
        <v>0</v>
      </c>
      <c r="CE71" s="38">
        <v>0</v>
      </c>
      <c r="CF71" s="38">
        <v>0</v>
      </c>
      <c r="CG71" s="38">
        <v>0</v>
      </c>
      <c r="CH71" s="38">
        <v>0</v>
      </c>
      <c r="CI71" s="38">
        <v>0</v>
      </c>
      <c r="CJ71" s="38">
        <v>0</v>
      </c>
      <c r="CK71" s="38">
        <v>0</v>
      </c>
      <c r="CL71" s="38">
        <v>0</v>
      </c>
      <c r="CM71" s="38">
        <v>0</v>
      </c>
      <c r="CN71" s="38">
        <v>0</v>
      </c>
      <c r="CO71" s="38">
        <v>0</v>
      </c>
      <c r="CP71" s="38">
        <v>0</v>
      </c>
      <c r="CQ71" s="38">
        <v>0</v>
      </c>
      <c r="CR71" s="38">
        <v>0</v>
      </c>
      <c r="CS71" s="38">
        <v>0</v>
      </c>
      <c r="CT71" s="38">
        <v>0</v>
      </c>
      <c r="CU71" s="38">
        <v>0</v>
      </c>
      <c r="CV71" s="38">
        <v>0</v>
      </c>
      <c r="CW71" s="77">
        <v>0</v>
      </c>
    </row>
    <row r="72" spans="1:101" ht="15.75">
      <c r="A72" s="67" t="s">
        <v>159</v>
      </c>
      <c r="B72" s="32" t="s">
        <v>160</v>
      </c>
      <c r="C72" s="71">
        <v>5.4800000000000001E-2</v>
      </c>
      <c r="D72" s="95"/>
      <c r="E72" s="6"/>
      <c r="F72" s="24"/>
      <c r="G72" s="6"/>
      <c r="H72" s="24"/>
      <c r="I72" s="24"/>
      <c r="J72" s="6"/>
      <c r="K72" s="24"/>
      <c r="L72" s="24"/>
      <c r="M72" s="9"/>
      <c r="N72" s="9"/>
      <c r="O72" s="24"/>
      <c r="P72" s="27">
        <v>7.7999999999999996E-3</v>
      </c>
      <c r="Q72" s="9"/>
      <c r="R72" s="24"/>
      <c r="S72" s="24"/>
      <c r="T72" s="90"/>
      <c r="U72" s="95"/>
      <c r="V72" s="6"/>
      <c r="W72" s="24"/>
      <c r="X72" s="24"/>
      <c r="Y72" s="24"/>
      <c r="Z72" s="24"/>
      <c r="AA72" s="24"/>
      <c r="AB72" s="6"/>
      <c r="AC72" s="24"/>
      <c r="AD72" s="24"/>
      <c r="AE72" s="24"/>
      <c r="AF72" s="6"/>
      <c r="AG72" s="24"/>
      <c r="AH72" s="24"/>
      <c r="AI72" s="24"/>
      <c r="AJ72" s="24"/>
      <c r="AK72" s="24"/>
      <c r="AL72" s="6"/>
      <c r="AM72" s="6"/>
      <c r="AN72" s="6"/>
      <c r="AO72" s="24"/>
      <c r="AP72" s="24"/>
      <c r="AQ72" s="24"/>
      <c r="AR72" s="45"/>
      <c r="AS72" s="95">
        <v>1E-3</v>
      </c>
      <c r="AT72" s="24">
        <v>3.0000000000000001E-3</v>
      </c>
      <c r="AU72" s="24"/>
      <c r="AV72" s="6"/>
      <c r="AW72" s="24"/>
      <c r="AX72" s="24">
        <v>3.7000000000000005E-2</v>
      </c>
      <c r="AY72" s="24"/>
      <c r="AZ72" s="24">
        <v>6.0000000000000001E-3</v>
      </c>
      <c r="BA72" s="6"/>
      <c r="BB72" s="7"/>
      <c r="BC72" s="42"/>
      <c r="BD72" s="9"/>
      <c r="BE72" s="9"/>
      <c r="BF72" s="9"/>
      <c r="BG72" s="9"/>
      <c r="BH72" s="9"/>
      <c r="BI72" s="9"/>
      <c r="BJ72" s="9"/>
      <c r="BK72" s="24"/>
      <c r="BL72" s="13"/>
      <c r="BM72" s="45"/>
      <c r="BN72" s="42"/>
      <c r="BO72" s="9"/>
      <c r="BP72" s="24"/>
      <c r="BQ72" s="9"/>
      <c r="BR72" s="13"/>
      <c r="BS72" s="9"/>
      <c r="BT72" s="9"/>
      <c r="BU72" s="13"/>
      <c r="BV72" s="9"/>
      <c r="BW72" s="13"/>
      <c r="BX72" s="9"/>
      <c r="BY72" s="9"/>
      <c r="BZ72" s="13"/>
      <c r="CA72" s="9"/>
      <c r="CB72" s="9"/>
      <c r="CC72" s="9"/>
      <c r="CD72" s="13"/>
      <c r="CE72" s="9"/>
      <c r="CF72" s="9"/>
      <c r="CG72" s="9"/>
      <c r="CH72" s="9"/>
      <c r="CI72" s="13"/>
      <c r="CJ72" s="13"/>
      <c r="CK72" s="9"/>
      <c r="CL72" s="9"/>
      <c r="CM72" s="13"/>
      <c r="CN72" s="13"/>
      <c r="CO72" s="13"/>
      <c r="CP72" s="13"/>
      <c r="CQ72" s="13"/>
      <c r="CR72" s="13"/>
      <c r="CS72" s="9"/>
      <c r="CT72" s="9"/>
      <c r="CU72" s="13"/>
      <c r="CV72" s="9"/>
      <c r="CW72" s="45"/>
    </row>
    <row r="73" spans="1:101" ht="15.75">
      <c r="A73" s="67"/>
      <c r="B73" s="32" t="s">
        <v>103</v>
      </c>
      <c r="C73" s="68">
        <v>95.87</v>
      </c>
      <c r="D73" s="95"/>
      <c r="E73" s="6"/>
      <c r="F73" s="55"/>
      <c r="G73" s="6"/>
      <c r="H73" s="55"/>
      <c r="I73" s="55"/>
      <c r="J73" s="6"/>
      <c r="K73" s="55"/>
      <c r="L73" s="55"/>
      <c r="M73" s="2"/>
      <c r="N73" s="2"/>
      <c r="O73" s="2"/>
      <c r="P73" s="3">
        <v>13.1</v>
      </c>
      <c r="Q73" s="2"/>
      <c r="R73" s="2"/>
      <c r="S73" s="2"/>
      <c r="T73" s="96"/>
      <c r="U73" s="11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45"/>
      <c r="AS73" s="11">
        <v>2.59</v>
      </c>
      <c r="AT73" s="2">
        <v>6.59</v>
      </c>
      <c r="AU73" s="2"/>
      <c r="AV73" s="3"/>
      <c r="AW73" s="2"/>
      <c r="AX73" s="3">
        <v>60.4</v>
      </c>
      <c r="AY73" s="3"/>
      <c r="AZ73" s="3">
        <v>13.19</v>
      </c>
      <c r="BA73" s="28"/>
      <c r="BB73" s="89"/>
      <c r="BC73" s="48"/>
      <c r="BD73" s="2"/>
      <c r="BE73" s="2"/>
      <c r="BF73" s="2"/>
      <c r="BG73" s="2"/>
      <c r="BH73" s="2"/>
      <c r="BI73" s="2"/>
      <c r="BJ73" s="2"/>
      <c r="BK73" s="2"/>
      <c r="BL73" s="3"/>
      <c r="BM73" s="96"/>
      <c r="BN73" s="11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3"/>
      <c r="CE73" s="2"/>
      <c r="CF73" s="2"/>
      <c r="CG73" s="2"/>
      <c r="CH73" s="2"/>
      <c r="CI73" s="3"/>
      <c r="CJ73" s="3"/>
      <c r="CK73" s="2"/>
      <c r="CL73" s="2"/>
      <c r="CM73" s="3"/>
      <c r="CN73" s="3"/>
      <c r="CO73" s="3"/>
      <c r="CP73" s="3"/>
      <c r="CQ73" s="3"/>
      <c r="CR73" s="3"/>
      <c r="CS73" s="2"/>
      <c r="CT73" s="2"/>
      <c r="CU73" s="3"/>
      <c r="CV73" s="2"/>
      <c r="CW73" s="96"/>
    </row>
    <row r="74" spans="1:101" ht="15.75">
      <c r="A74" s="67" t="s">
        <v>161</v>
      </c>
      <c r="B74" s="32" t="s">
        <v>128</v>
      </c>
      <c r="C74" s="71">
        <v>0.5293000000000001</v>
      </c>
      <c r="D74" s="95"/>
      <c r="E74" s="6"/>
      <c r="F74" s="24"/>
      <c r="G74" s="6"/>
      <c r="H74" s="30">
        <v>6.6E-3</v>
      </c>
      <c r="I74" s="24"/>
      <c r="J74" s="6"/>
      <c r="K74" s="24"/>
      <c r="L74" s="24"/>
      <c r="M74" s="9"/>
      <c r="N74" s="9"/>
      <c r="O74" s="24"/>
      <c r="P74" s="6"/>
      <c r="Q74" s="9"/>
      <c r="R74" s="24"/>
      <c r="S74" s="24"/>
      <c r="T74" s="90">
        <v>3.9E-2</v>
      </c>
      <c r="U74" s="95"/>
      <c r="V74" s="27">
        <v>2.8E-3</v>
      </c>
      <c r="W74" s="24"/>
      <c r="X74" s="24"/>
      <c r="Y74" s="24"/>
      <c r="Z74" s="30">
        <v>5.1999999999999998E-3</v>
      </c>
      <c r="AA74" s="24">
        <v>8.9999999999999993E-3</v>
      </c>
      <c r="AB74" s="27">
        <v>2.6500000000000003E-2</v>
      </c>
      <c r="AC74" s="24"/>
      <c r="AD74" s="24">
        <v>2E-3</v>
      </c>
      <c r="AE74" s="24"/>
      <c r="AF74" s="6"/>
      <c r="AG74" s="24"/>
      <c r="AH74" s="24"/>
      <c r="AI74" s="24"/>
      <c r="AJ74" s="24">
        <v>1.6E-2</v>
      </c>
      <c r="AK74" s="24"/>
      <c r="AL74" s="6">
        <v>4.0000000000000001E-3</v>
      </c>
      <c r="AM74" s="27">
        <v>1.0800000000000001E-2</v>
      </c>
      <c r="AN74" s="6"/>
      <c r="AO74" s="24"/>
      <c r="AP74" s="24"/>
      <c r="AQ74" s="24"/>
      <c r="AR74" s="45"/>
      <c r="AS74" s="95"/>
      <c r="AT74" s="24"/>
      <c r="AU74" s="24"/>
      <c r="AV74" s="6"/>
      <c r="AW74" s="24"/>
      <c r="AX74" s="24">
        <v>3.4000000000000002E-2</v>
      </c>
      <c r="AY74" s="30">
        <v>1.55E-2</v>
      </c>
      <c r="AZ74" s="24">
        <v>4.0000000000000001E-3</v>
      </c>
      <c r="BA74" s="6"/>
      <c r="BB74" s="7"/>
      <c r="BC74" s="42"/>
      <c r="BD74" s="9"/>
      <c r="BE74" s="9">
        <v>7.0000000000000001E-3</v>
      </c>
      <c r="BF74" s="9">
        <v>5.7999999999999996E-2</v>
      </c>
      <c r="BG74" s="9">
        <v>2.5999999999999999E-2</v>
      </c>
      <c r="BH74" s="9"/>
      <c r="BI74" s="9"/>
      <c r="BJ74" s="9"/>
      <c r="BK74" s="24">
        <v>8.9999999999999993E-3</v>
      </c>
      <c r="BL74" s="13">
        <v>0.02</v>
      </c>
      <c r="BM74" s="45">
        <v>8.0000000000000002E-3</v>
      </c>
      <c r="BN74" s="102"/>
      <c r="BO74" s="9"/>
      <c r="BP74" s="30">
        <v>1.6000000000000001E-3</v>
      </c>
      <c r="BQ74" s="9">
        <v>1.2999999999999999E-3</v>
      </c>
      <c r="BR74" s="13"/>
      <c r="BS74" s="9"/>
      <c r="BT74" s="9">
        <v>0.2152</v>
      </c>
      <c r="BU74" s="13">
        <v>3.5999999999999999E-3</v>
      </c>
      <c r="BV74" s="9"/>
      <c r="BW74" s="13"/>
      <c r="BX74" s="9"/>
      <c r="BY74" s="9">
        <v>2.3999999999999998E-3</v>
      </c>
      <c r="BZ74" s="13"/>
      <c r="CA74" s="9">
        <v>1.8E-3</v>
      </c>
      <c r="CB74" s="9"/>
      <c r="CC74" s="9"/>
      <c r="CD74" s="13"/>
      <c r="CE74" s="9"/>
      <c r="CF74" s="9"/>
      <c r="CG74" s="9"/>
      <c r="CH74" s="9"/>
      <c r="CI74" s="13"/>
      <c r="CJ74" s="13"/>
      <c r="CK74" s="9"/>
      <c r="CL74" s="9"/>
      <c r="CM74" s="13"/>
      <c r="CN74" s="13"/>
      <c r="CO74" s="13"/>
      <c r="CP74" s="13"/>
      <c r="CQ74" s="13"/>
      <c r="CR74" s="13"/>
      <c r="CS74" s="24"/>
      <c r="CT74" s="24"/>
      <c r="CU74" s="13"/>
      <c r="CV74" s="9"/>
      <c r="CW74" s="45"/>
    </row>
    <row r="75" spans="1:101" ht="15.75">
      <c r="A75" s="67"/>
      <c r="B75" s="32" t="s">
        <v>103</v>
      </c>
      <c r="C75" s="68">
        <v>1103.3300000000002</v>
      </c>
      <c r="D75" s="11"/>
      <c r="E75" s="3"/>
      <c r="F75" s="2"/>
      <c r="G75" s="3"/>
      <c r="H75" s="2">
        <v>7.33</v>
      </c>
      <c r="I75" s="2"/>
      <c r="J75" s="3"/>
      <c r="K75" s="2"/>
      <c r="L75" s="2"/>
      <c r="M75" s="2"/>
      <c r="N75" s="2"/>
      <c r="O75" s="2"/>
      <c r="P75" s="3"/>
      <c r="Q75" s="2"/>
      <c r="R75" s="2"/>
      <c r="S75" s="55"/>
      <c r="T75" s="97">
        <v>66.37</v>
      </c>
      <c r="U75" s="11"/>
      <c r="V75" s="3">
        <v>2.98</v>
      </c>
      <c r="W75" s="3"/>
      <c r="X75" s="3"/>
      <c r="Y75" s="3"/>
      <c r="Z75" s="3">
        <v>5.77</v>
      </c>
      <c r="AA75" s="3">
        <v>11.23</v>
      </c>
      <c r="AB75" s="3">
        <v>28.32</v>
      </c>
      <c r="AC75" s="3"/>
      <c r="AD75" s="3">
        <v>2.2200000000000002</v>
      </c>
      <c r="AE75" s="3"/>
      <c r="AF75" s="3"/>
      <c r="AG75" s="3"/>
      <c r="AH75" s="3"/>
      <c r="AI75" s="3"/>
      <c r="AJ75" s="3">
        <v>63.2</v>
      </c>
      <c r="AK75" s="3"/>
      <c r="AL75" s="3">
        <v>7.51</v>
      </c>
      <c r="AM75" s="3">
        <v>11.99</v>
      </c>
      <c r="AN75" s="3"/>
      <c r="AO75" s="3"/>
      <c r="AP75" s="3"/>
      <c r="AQ75" s="3"/>
      <c r="AR75" s="90"/>
      <c r="AS75" s="11"/>
      <c r="AT75" s="2"/>
      <c r="AU75" s="2"/>
      <c r="AV75" s="3"/>
      <c r="AW75" s="2"/>
      <c r="AX75" s="2">
        <v>45.85</v>
      </c>
      <c r="AY75" s="2">
        <v>17.2</v>
      </c>
      <c r="AZ75" s="2">
        <v>6.98</v>
      </c>
      <c r="BA75" s="6"/>
      <c r="BB75" s="7"/>
      <c r="BC75" s="48"/>
      <c r="BD75" s="2"/>
      <c r="BE75" s="2">
        <v>9.5399999999999991</v>
      </c>
      <c r="BF75" s="2">
        <v>85.43</v>
      </c>
      <c r="BG75" s="2">
        <v>62.54</v>
      </c>
      <c r="BH75" s="2"/>
      <c r="BI75" s="2"/>
      <c r="BJ75" s="2"/>
      <c r="BK75" s="2">
        <v>12.26</v>
      </c>
      <c r="BL75" s="2">
        <v>22.2</v>
      </c>
      <c r="BM75" s="96">
        <v>10.9</v>
      </c>
      <c r="BN75" s="11"/>
      <c r="BO75" s="2"/>
      <c r="BP75" s="2">
        <v>1.44</v>
      </c>
      <c r="BQ75" s="2">
        <v>1.44</v>
      </c>
      <c r="BR75" s="2"/>
      <c r="BS75" s="2"/>
      <c r="BT75" s="2">
        <v>612.48</v>
      </c>
      <c r="BU75" s="2">
        <v>4</v>
      </c>
      <c r="BV75" s="2"/>
      <c r="BW75" s="2"/>
      <c r="BX75" s="2"/>
      <c r="BY75" s="2">
        <v>2.15</v>
      </c>
      <c r="BZ75" s="2"/>
      <c r="CA75" s="2">
        <v>2</v>
      </c>
      <c r="CB75" s="2"/>
      <c r="CC75" s="2"/>
      <c r="CD75" s="3"/>
      <c r="CE75" s="2"/>
      <c r="CF75" s="2"/>
      <c r="CG75" s="2"/>
      <c r="CH75" s="2"/>
      <c r="CI75" s="3"/>
      <c r="CJ75" s="3"/>
      <c r="CK75" s="2"/>
      <c r="CL75" s="2"/>
      <c r="CM75" s="3"/>
      <c r="CN75" s="3"/>
      <c r="CO75" s="3"/>
      <c r="CP75" s="3"/>
      <c r="CQ75" s="3"/>
      <c r="CR75" s="3"/>
      <c r="CS75" s="2"/>
      <c r="CT75" s="2"/>
      <c r="CU75" s="3"/>
      <c r="CV75" s="2"/>
      <c r="CW75" s="96"/>
    </row>
    <row r="76" spans="1:101" ht="15.75">
      <c r="A76" s="67" t="s">
        <v>162</v>
      </c>
      <c r="B76" s="32" t="s">
        <v>128</v>
      </c>
      <c r="C76" s="73">
        <v>1.0999999999999999E-2</v>
      </c>
      <c r="D76" s="95"/>
      <c r="E76" s="6"/>
      <c r="F76" s="24"/>
      <c r="G76" s="6"/>
      <c r="H76" s="24"/>
      <c r="I76" s="24"/>
      <c r="J76" s="6"/>
      <c r="K76" s="24"/>
      <c r="L76" s="24"/>
      <c r="M76" s="9"/>
      <c r="N76" s="9"/>
      <c r="O76" s="24"/>
      <c r="P76" s="6"/>
      <c r="Q76" s="9"/>
      <c r="R76" s="24"/>
      <c r="S76" s="24"/>
      <c r="T76" s="90"/>
      <c r="U76" s="95"/>
      <c r="V76" s="6"/>
      <c r="W76" s="24"/>
      <c r="X76" s="24"/>
      <c r="Y76" s="24"/>
      <c r="Z76" s="24"/>
      <c r="AA76" s="24"/>
      <c r="AB76" s="6"/>
      <c r="AC76" s="24"/>
      <c r="AD76" s="24"/>
      <c r="AE76" s="24"/>
      <c r="AF76" s="6"/>
      <c r="AG76" s="24"/>
      <c r="AH76" s="24"/>
      <c r="AI76" s="24"/>
      <c r="AJ76" s="24"/>
      <c r="AK76" s="24"/>
      <c r="AL76" s="6"/>
      <c r="AM76" s="6"/>
      <c r="AN76" s="6"/>
      <c r="AO76" s="24"/>
      <c r="AP76" s="24"/>
      <c r="AQ76" s="24"/>
      <c r="AR76" s="45"/>
      <c r="AS76" s="95"/>
      <c r="AT76" s="24"/>
      <c r="AU76" s="24"/>
      <c r="AV76" s="6"/>
      <c r="AW76" s="24"/>
      <c r="AX76" s="24"/>
      <c r="AY76" s="24"/>
      <c r="AZ76" s="24"/>
      <c r="BA76" s="6"/>
      <c r="BB76" s="7"/>
      <c r="BC76" s="42"/>
      <c r="BD76" s="9"/>
      <c r="BE76" s="9"/>
      <c r="BF76" s="9"/>
      <c r="BG76" s="9"/>
      <c r="BH76" s="9"/>
      <c r="BI76" s="9"/>
      <c r="BJ76" s="9"/>
      <c r="BK76" s="24"/>
      <c r="BL76" s="13"/>
      <c r="BM76" s="45">
        <v>1.0999999999999999E-2</v>
      </c>
      <c r="BN76" s="95"/>
      <c r="BO76" s="9"/>
      <c r="BP76" s="24"/>
      <c r="BQ76" s="9"/>
      <c r="BR76" s="13"/>
      <c r="BS76" s="9"/>
      <c r="BT76" s="9"/>
      <c r="BU76" s="13"/>
      <c r="BV76" s="9"/>
      <c r="BW76" s="13"/>
      <c r="BX76" s="9"/>
      <c r="BY76" s="9"/>
      <c r="BZ76" s="13"/>
      <c r="CA76" s="9"/>
      <c r="CB76" s="9"/>
      <c r="CC76" s="9"/>
      <c r="CD76" s="13"/>
      <c r="CE76" s="9"/>
      <c r="CF76" s="9"/>
      <c r="CG76" s="9"/>
      <c r="CH76" s="9"/>
      <c r="CI76" s="13"/>
      <c r="CJ76" s="13"/>
      <c r="CK76" s="9"/>
      <c r="CL76" s="9"/>
      <c r="CM76" s="13"/>
      <c r="CN76" s="13"/>
      <c r="CO76" s="13"/>
      <c r="CP76" s="13"/>
      <c r="CQ76" s="13"/>
      <c r="CR76" s="13"/>
      <c r="CS76" s="9"/>
      <c r="CT76" s="9"/>
      <c r="CU76" s="13"/>
      <c r="CV76" s="9"/>
      <c r="CW76" s="45"/>
    </row>
    <row r="77" spans="1:101" ht="15.75">
      <c r="A77" s="67"/>
      <c r="B77" s="32" t="s">
        <v>103</v>
      </c>
      <c r="C77" s="68">
        <v>18.45</v>
      </c>
      <c r="D77" s="95"/>
      <c r="E77" s="6"/>
      <c r="F77" s="55"/>
      <c r="G77" s="6"/>
      <c r="H77" s="55"/>
      <c r="I77" s="55"/>
      <c r="J77" s="6"/>
      <c r="K77" s="55"/>
      <c r="L77" s="55"/>
      <c r="M77" s="2"/>
      <c r="N77" s="2"/>
      <c r="O77" s="2"/>
      <c r="P77" s="3"/>
      <c r="Q77" s="2"/>
      <c r="R77" s="55"/>
      <c r="S77" s="55"/>
      <c r="T77" s="97"/>
      <c r="U77" s="11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45"/>
      <c r="AS77" s="11"/>
      <c r="AT77" s="2"/>
      <c r="AU77" s="2"/>
      <c r="AV77" s="3"/>
      <c r="AW77" s="2"/>
      <c r="AX77" s="2"/>
      <c r="AY77" s="2"/>
      <c r="AZ77" s="2"/>
      <c r="BA77" s="6"/>
      <c r="BB77" s="7"/>
      <c r="BC77" s="48"/>
      <c r="BD77" s="2"/>
      <c r="BE77" s="2"/>
      <c r="BF77" s="2"/>
      <c r="BG77" s="2"/>
      <c r="BH77" s="2"/>
      <c r="BI77" s="2"/>
      <c r="BJ77" s="2"/>
      <c r="BK77" s="2"/>
      <c r="BL77" s="3"/>
      <c r="BM77" s="96">
        <v>18.45</v>
      </c>
      <c r="BN77" s="11"/>
      <c r="BO77" s="2"/>
      <c r="BP77" s="2"/>
      <c r="BQ77" s="2"/>
      <c r="BR77" s="3"/>
      <c r="BS77" s="2"/>
      <c r="BT77" s="2"/>
      <c r="BU77" s="2"/>
      <c r="BV77" s="2"/>
      <c r="BW77" s="2"/>
      <c r="BX77" s="2"/>
      <c r="BY77" s="2"/>
      <c r="BZ77" s="3"/>
      <c r="CA77" s="2"/>
      <c r="CB77" s="2"/>
      <c r="CC77" s="2"/>
      <c r="CD77" s="3"/>
      <c r="CE77" s="2"/>
      <c r="CF77" s="2"/>
      <c r="CG77" s="2"/>
      <c r="CH77" s="2"/>
      <c r="CI77" s="3"/>
      <c r="CJ77" s="3"/>
      <c r="CK77" s="2"/>
      <c r="CL77" s="2"/>
      <c r="CM77" s="3"/>
      <c r="CN77" s="3"/>
      <c r="CO77" s="3"/>
      <c r="CP77" s="3"/>
      <c r="CQ77" s="3"/>
      <c r="CR77" s="3"/>
      <c r="CS77" s="2"/>
      <c r="CT77" s="2"/>
      <c r="CU77" s="3"/>
      <c r="CV77" s="10"/>
      <c r="CW77" s="87"/>
    </row>
    <row r="78" spans="1:101" ht="15.75">
      <c r="A78" s="67" t="s">
        <v>163</v>
      </c>
      <c r="B78" s="32" t="s">
        <v>128</v>
      </c>
      <c r="C78" s="71">
        <v>0.47650000000000009</v>
      </c>
      <c r="D78" s="95">
        <v>4.0000000000000001E-3</v>
      </c>
      <c r="E78" s="27">
        <v>2.5000000000000001E-3</v>
      </c>
      <c r="F78" s="24"/>
      <c r="G78" s="6"/>
      <c r="H78" s="24"/>
      <c r="I78" s="55"/>
      <c r="J78" s="6"/>
      <c r="K78" s="24"/>
      <c r="L78" s="24"/>
      <c r="M78" s="9"/>
      <c r="N78" s="9"/>
      <c r="O78" s="24">
        <v>3.0000000000000001E-3</v>
      </c>
      <c r="P78" s="6">
        <v>2.4E-2</v>
      </c>
      <c r="Q78" s="9"/>
      <c r="R78" s="24"/>
      <c r="S78" s="24">
        <v>4.3999999999999997E-2</v>
      </c>
      <c r="T78" s="90"/>
      <c r="U78" s="95"/>
      <c r="V78" s="6"/>
      <c r="W78" s="24"/>
      <c r="X78" s="24"/>
      <c r="Y78" s="24"/>
      <c r="Z78" s="24"/>
      <c r="AA78" s="55"/>
      <c r="AB78" s="6"/>
      <c r="AC78" s="24"/>
      <c r="AD78" s="30">
        <v>8.5000000000000006E-3</v>
      </c>
      <c r="AE78" s="24"/>
      <c r="AF78" s="6"/>
      <c r="AG78" s="24"/>
      <c r="AH78" s="24"/>
      <c r="AI78" s="24">
        <v>6.5000000000000002E-2</v>
      </c>
      <c r="AJ78" s="24">
        <v>2E-3</v>
      </c>
      <c r="AK78" s="24"/>
      <c r="AL78" s="6"/>
      <c r="AM78" s="6">
        <v>8.9999999999999993E-3</v>
      </c>
      <c r="AN78" s="6"/>
      <c r="AO78" s="24"/>
      <c r="AP78" s="30">
        <v>0.13150000000000001</v>
      </c>
      <c r="AQ78" s="24"/>
      <c r="AR78" s="90"/>
      <c r="AS78" s="100"/>
      <c r="AT78" s="24">
        <v>2.1999999999999999E-2</v>
      </c>
      <c r="AU78" s="24"/>
      <c r="AV78" s="24"/>
      <c r="AW78" s="24"/>
      <c r="AX78" s="24">
        <v>1E-3</v>
      </c>
      <c r="AY78" s="6">
        <v>1.7000000000000001E-2</v>
      </c>
      <c r="AZ78" s="24">
        <v>2.5999999999999999E-2</v>
      </c>
      <c r="BA78" s="6"/>
      <c r="BB78" s="7"/>
      <c r="BC78" s="95">
        <v>6.0000000000000001E-3</v>
      </c>
      <c r="BD78" s="24">
        <v>4.0000000000000001E-3</v>
      </c>
      <c r="BE78" s="24">
        <v>1.2E-2</v>
      </c>
      <c r="BF78" s="24"/>
      <c r="BG78" s="24">
        <v>3.7000000000000005E-2</v>
      </c>
      <c r="BH78" s="24"/>
      <c r="BI78" s="24">
        <v>6.0000000000000001E-3</v>
      </c>
      <c r="BJ78" s="24"/>
      <c r="BK78" s="24"/>
      <c r="BL78" s="6"/>
      <c r="BM78" s="90">
        <v>5.1999999999999998E-2</v>
      </c>
      <c r="BN78" s="95"/>
      <c r="BO78" s="24"/>
      <c r="BP78" s="24"/>
      <c r="BQ78" s="24"/>
      <c r="BR78" s="6"/>
      <c r="BS78" s="24"/>
      <c r="BT78" s="24"/>
      <c r="BU78" s="6"/>
      <c r="BV78" s="24"/>
      <c r="BW78" s="13"/>
      <c r="BX78" s="9"/>
      <c r="BY78" s="24"/>
      <c r="BZ78" s="13"/>
      <c r="CA78" s="9"/>
      <c r="CB78" s="9"/>
      <c r="CC78" s="13"/>
      <c r="CD78" s="13"/>
      <c r="CE78" s="9"/>
      <c r="CF78" s="9"/>
      <c r="CG78" s="9"/>
      <c r="CH78" s="9"/>
      <c r="CI78" s="13"/>
      <c r="CJ78" s="13"/>
      <c r="CK78" s="9"/>
      <c r="CL78" s="9"/>
      <c r="CM78" s="13"/>
      <c r="CN78" s="13"/>
      <c r="CO78" s="13"/>
      <c r="CP78" s="13"/>
      <c r="CQ78" s="13"/>
      <c r="CR78" s="13"/>
      <c r="CS78" s="9"/>
      <c r="CT78" s="9"/>
      <c r="CU78" s="13"/>
      <c r="CV78" s="9"/>
      <c r="CW78" s="45"/>
    </row>
    <row r="79" spans="1:101" ht="15.75">
      <c r="A79" s="67"/>
      <c r="B79" s="32" t="s">
        <v>103</v>
      </c>
      <c r="C79" s="68">
        <v>944.07</v>
      </c>
      <c r="D79" s="11">
        <v>8.68</v>
      </c>
      <c r="E79" s="3">
        <v>5.42</v>
      </c>
      <c r="F79" s="2"/>
      <c r="G79" s="2"/>
      <c r="H79" s="2"/>
      <c r="I79" s="2"/>
      <c r="J79" s="3"/>
      <c r="K79" s="2"/>
      <c r="L79" s="2"/>
      <c r="M79" s="2"/>
      <c r="N79" s="2"/>
      <c r="O79" s="2">
        <v>6.51</v>
      </c>
      <c r="P79" s="3">
        <v>45.67</v>
      </c>
      <c r="Q79" s="2"/>
      <c r="R79" s="2"/>
      <c r="S79" s="2">
        <v>87.21</v>
      </c>
      <c r="T79" s="96"/>
      <c r="U79" s="11"/>
      <c r="V79" s="3"/>
      <c r="W79" s="3"/>
      <c r="X79" s="3"/>
      <c r="Y79" s="3"/>
      <c r="Z79" s="3"/>
      <c r="AA79" s="3"/>
      <c r="AB79" s="3"/>
      <c r="AC79" s="3"/>
      <c r="AD79" s="3">
        <v>9.5100000000000016</v>
      </c>
      <c r="AE79" s="3"/>
      <c r="AF79" s="3"/>
      <c r="AG79" s="3"/>
      <c r="AH79" s="3"/>
      <c r="AI79" s="3">
        <v>130.34</v>
      </c>
      <c r="AJ79" s="3">
        <v>5.46</v>
      </c>
      <c r="AK79" s="2"/>
      <c r="AL79" s="3"/>
      <c r="AM79" s="3">
        <v>23.92</v>
      </c>
      <c r="AN79" s="3"/>
      <c r="AO79" s="3"/>
      <c r="AP79" s="3">
        <v>299.98</v>
      </c>
      <c r="AQ79" s="3"/>
      <c r="AR79" s="4"/>
      <c r="AS79" s="11"/>
      <c r="AT79" s="2">
        <v>48.62</v>
      </c>
      <c r="AU79" s="2"/>
      <c r="AV79" s="2"/>
      <c r="AW79" s="2"/>
      <c r="AX79" s="2">
        <v>2</v>
      </c>
      <c r="AY79" s="2">
        <v>32.36</v>
      </c>
      <c r="AZ79" s="2">
        <v>56.41</v>
      </c>
      <c r="BA79" s="28"/>
      <c r="BB79" s="4"/>
      <c r="BC79" s="48">
        <v>11.71</v>
      </c>
      <c r="BD79" s="2">
        <v>2.0299999999999998</v>
      </c>
      <c r="BE79" s="2">
        <v>6.07</v>
      </c>
      <c r="BF79" s="2"/>
      <c r="BG79" s="2">
        <v>62.91</v>
      </c>
      <c r="BH79" s="2"/>
      <c r="BI79" s="2">
        <v>11.93</v>
      </c>
      <c r="BJ79" s="2"/>
      <c r="BK79" s="2"/>
      <c r="BL79" s="3"/>
      <c r="BM79" s="96">
        <v>87.33</v>
      </c>
      <c r="BN79" s="11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3"/>
      <c r="CE79" s="2"/>
      <c r="CF79" s="2"/>
      <c r="CG79" s="2"/>
      <c r="CH79" s="2"/>
      <c r="CI79" s="3"/>
      <c r="CJ79" s="3"/>
      <c r="CK79" s="2"/>
      <c r="CL79" s="2"/>
      <c r="CM79" s="3"/>
      <c r="CN79" s="3"/>
      <c r="CO79" s="3"/>
      <c r="CP79" s="3"/>
      <c r="CQ79" s="3"/>
      <c r="CR79" s="3"/>
      <c r="CS79" s="2"/>
      <c r="CT79" s="2"/>
      <c r="CU79" s="2"/>
      <c r="CV79" s="2"/>
      <c r="CW79" s="96"/>
    </row>
    <row r="80" spans="1:101" ht="15.75">
      <c r="A80" s="19" t="s">
        <v>164</v>
      </c>
      <c r="B80" s="32" t="s">
        <v>122</v>
      </c>
      <c r="C80" s="72">
        <v>11</v>
      </c>
      <c r="D80" s="43"/>
      <c r="E80" s="13"/>
      <c r="F80" s="13"/>
      <c r="G80" s="13"/>
      <c r="H80" s="13"/>
      <c r="I80" s="13">
        <v>3</v>
      </c>
      <c r="J80" s="13"/>
      <c r="K80" s="13"/>
      <c r="L80" s="13"/>
      <c r="M80" s="13"/>
      <c r="N80" s="13">
        <v>3</v>
      </c>
      <c r="O80" s="13"/>
      <c r="P80" s="13"/>
      <c r="Q80" s="13"/>
      <c r="R80" s="13"/>
      <c r="S80" s="13"/>
      <c r="T80" s="18"/>
      <c r="U80" s="4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8"/>
      <c r="AS80" s="46"/>
      <c r="AT80" s="16"/>
      <c r="AU80" s="16"/>
      <c r="AV80" s="16"/>
      <c r="AW80" s="16"/>
      <c r="AX80" s="16">
        <v>2</v>
      </c>
      <c r="AY80" s="16"/>
      <c r="AZ80" s="16">
        <v>2</v>
      </c>
      <c r="BA80" s="16">
        <v>1</v>
      </c>
      <c r="BB80" s="17"/>
      <c r="BC80" s="43"/>
      <c r="BD80" s="13"/>
      <c r="BE80" s="13"/>
      <c r="BF80" s="13"/>
      <c r="BG80" s="13"/>
      <c r="BH80" s="13"/>
      <c r="BI80" s="13"/>
      <c r="BJ80" s="13"/>
      <c r="BK80" s="13"/>
      <c r="BL80" s="13"/>
      <c r="BM80" s="18"/>
      <c r="BN80" s="43"/>
      <c r="BO80" s="13"/>
      <c r="BP80" s="16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  <c r="CS80" s="13"/>
      <c r="CT80" s="13"/>
      <c r="CU80" s="13"/>
      <c r="CV80" s="13"/>
      <c r="CW80" s="18"/>
    </row>
    <row r="81" spans="1:101" ht="15.75">
      <c r="A81" s="78"/>
      <c r="B81" s="32" t="s">
        <v>103</v>
      </c>
      <c r="C81" s="68">
        <v>199.70000000000002</v>
      </c>
      <c r="D81" s="11"/>
      <c r="E81" s="3"/>
      <c r="F81" s="3"/>
      <c r="G81" s="3"/>
      <c r="H81" s="3"/>
      <c r="I81" s="3">
        <v>64.41</v>
      </c>
      <c r="J81" s="3"/>
      <c r="K81" s="3"/>
      <c r="L81" s="3"/>
      <c r="M81" s="3"/>
      <c r="N81" s="3">
        <v>64.41</v>
      </c>
      <c r="O81" s="3"/>
      <c r="P81" s="3"/>
      <c r="Q81" s="3"/>
      <c r="R81" s="3"/>
      <c r="S81" s="3"/>
      <c r="T81" s="4"/>
      <c r="U81" s="11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4"/>
      <c r="AS81" s="11"/>
      <c r="AT81" s="3"/>
      <c r="AU81" s="3"/>
      <c r="AV81" s="3"/>
      <c r="AW81" s="3"/>
      <c r="AX81" s="3">
        <v>13.08</v>
      </c>
      <c r="AY81" s="3"/>
      <c r="AZ81" s="3">
        <v>52.64</v>
      </c>
      <c r="BA81" s="3">
        <v>5.16</v>
      </c>
      <c r="BB81" s="4"/>
      <c r="BC81" s="11"/>
      <c r="BD81" s="3"/>
      <c r="BE81" s="3"/>
      <c r="BF81" s="3"/>
      <c r="BG81" s="3"/>
      <c r="BH81" s="3"/>
      <c r="BI81" s="3"/>
      <c r="BJ81" s="3"/>
      <c r="BK81" s="3"/>
      <c r="BL81" s="3"/>
      <c r="BM81" s="4"/>
      <c r="BN81" s="11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4"/>
    </row>
    <row r="82" spans="1:101" ht="15.75">
      <c r="A82" s="8" t="s">
        <v>165</v>
      </c>
      <c r="B82" s="32" t="s">
        <v>122</v>
      </c>
      <c r="C82" s="72">
        <v>231</v>
      </c>
      <c r="D82" s="43"/>
      <c r="E82" s="13">
        <v>2</v>
      </c>
      <c r="F82" s="9"/>
      <c r="G82" s="13"/>
      <c r="H82" s="9"/>
      <c r="I82" s="9">
        <v>9</v>
      </c>
      <c r="J82" s="13"/>
      <c r="K82" s="9"/>
      <c r="L82" s="9">
        <v>2</v>
      </c>
      <c r="M82" s="9">
        <v>5</v>
      </c>
      <c r="N82" s="9">
        <v>12</v>
      </c>
      <c r="O82" s="9"/>
      <c r="P82" s="13">
        <v>5</v>
      </c>
      <c r="Q82" s="9"/>
      <c r="R82" s="9"/>
      <c r="S82" s="9"/>
      <c r="T82" s="45"/>
      <c r="U82" s="42"/>
      <c r="V82" s="13"/>
      <c r="W82" s="13">
        <v>3</v>
      </c>
      <c r="X82" s="9"/>
      <c r="Y82" s="9"/>
      <c r="Z82" s="9"/>
      <c r="AA82" s="12">
        <v>2</v>
      </c>
      <c r="AB82" s="13">
        <v>5</v>
      </c>
      <c r="AC82" s="9"/>
      <c r="AD82" s="9"/>
      <c r="AE82" s="9">
        <v>1</v>
      </c>
      <c r="AF82" s="13"/>
      <c r="AG82" s="9"/>
      <c r="AH82" s="9"/>
      <c r="AI82" s="9"/>
      <c r="AJ82" s="9"/>
      <c r="AK82" s="9"/>
      <c r="AL82" s="13"/>
      <c r="AM82" s="13"/>
      <c r="AN82" s="13"/>
      <c r="AO82" s="9"/>
      <c r="AP82" s="9"/>
      <c r="AQ82" s="9"/>
      <c r="AR82" s="45"/>
      <c r="AS82" s="101">
        <v>1</v>
      </c>
      <c r="AT82" s="25">
        <v>2</v>
      </c>
      <c r="AU82" s="25"/>
      <c r="AV82" s="16"/>
      <c r="AW82" s="25"/>
      <c r="AX82" s="25">
        <v>16</v>
      </c>
      <c r="AY82" s="25">
        <v>30</v>
      </c>
      <c r="AZ82" s="25">
        <v>4</v>
      </c>
      <c r="BA82" s="16">
        <v>4</v>
      </c>
      <c r="BB82" s="17">
        <v>1</v>
      </c>
      <c r="BC82" s="42"/>
      <c r="BD82" s="5"/>
      <c r="BE82" s="9"/>
      <c r="BF82" s="9">
        <v>10</v>
      </c>
      <c r="BG82" s="9">
        <v>4</v>
      </c>
      <c r="BH82" s="9"/>
      <c r="BI82" s="5"/>
      <c r="BJ82" s="9"/>
      <c r="BK82" s="9"/>
      <c r="BL82" s="5"/>
      <c r="BM82" s="45">
        <v>22</v>
      </c>
      <c r="BN82" s="42"/>
      <c r="BO82" s="9"/>
      <c r="BP82" s="25">
        <v>18</v>
      </c>
      <c r="BQ82" s="9"/>
      <c r="BR82" s="13"/>
      <c r="BS82" s="9"/>
      <c r="BT82" s="9">
        <v>73</v>
      </c>
      <c r="BU82" s="9"/>
      <c r="BV82" s="9"/>
      <c r="BW82" s="13"/>
      <c r="BX82" s="9"/>
      <c r="BY82" s="9"/>
      <c r="BZ82" s="13"/>
      <c r="CA82" s="9"/>
      <c r="CB82" s="9"/>
      <c r="CC82" s="9"/>
      <c r="CD82" s="13"/>
      <c r="CE82" s="9"/>
      <c r="CF82" s="9"/>
      <c r="CG82" s="9"/>
      <c r="CH82" s="9"/>
      <c r="CI82" s="13"/>
      <c r="CJ82" s="13"/>
      <c r="CK82" s="9"/>
      <c r="CL82" s="9"/>
      <c r="CM82" s="13"/>
      <c r="CN82" s="13"/>
      <c r="CO82" s="13"/>
      <c r="CP82" s="13"/>
      <c r="CQ82" s="13"/>
      <c r="CR82" s="13"/>
      <c r="CS82" s="9"/>
      <c r="CT82" s="9"/>
      <c r="CU82" s="13"/>
      <c r="CV82" s="9"/>
      <c r="CW82" s="45"/>
    </row>
    <row r="83" spans="1:101" ht="15.75">
      <c r="A83" s="8" t="s">
        <v>166</v>
      </c>
      <c r="B83" s="32" t="s">
        <v>103</v>
      </c>
      <c r="C83" s="68">
        <v>256.53999999999996</v>
      </c>
      <c r="D83" s="11"/>
      <c r="E83" s="3">
        <v>1.69</v>
      </c>
      <c r="F83" s="2"/>
      <c r="G83" s="2"/>
      <c r="H83" s="2"/>
      <c r="I83" s="2">
        <v>7.65</v>
      </c>
      <c r="J83" s="3"/>
      <c r="K83" s="3"/>
      <c r="L83" s="2">
        <v>1.7</v>
      </c>
      <c r="M83" s="2">
        <v>4.25</v>
      </c>
      <c r="N83" s="2">
        <v>10.199999999999999</v>
      </c>
      <c r="O83" s="2"/>
      <c r="P83" s="3">
        <v>5.59</v>
      </c>
      <c r="Q83" s="2"/>
      <c r="R83" s="2"/>
      <c r="S83" s="3"/>
      <c r="T83" s="96"/>
      <c r="U83" s="11"/>
      <c r="V83" s="3"/>
      <c r="W83" s="3">
        <v>7.74</v>
      </c>
      <c r="X83" s="3"/>
      <c r="Y83" s="3"/>
      <c r="Z83" s="3"/>
      <c r="AA83" s="10">
        <v>2.0699999999999998</v>
      </c>
      <c r="AB83" s="3">
        <v>6.28</v>
      </c>
      <c r="AC83" s="3"/>
      <c r="AD83" s="3"/>
      <c r="AE83" s="3">
        <v>0.99</v>
      </c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4"/>
      <c r="AS83" s="11">
        <v>0.9</v>
      </c>
      <c r="AT83" s="2">
        <v>2.59</v>
      </c>
      <c r="AU83" s="3"/>
      <c r="AV83" s="2"/>
      <c r="AW83" s="2"/>
      <c r="AX83" s="3">
        <v>6.93</v>
      </c>
      <c r="AY83" s="2">
        <v>17.149999999999999</v>
      </c>
      <c r="AZ83" s="2">
        <v>5.17</v>
      </c>
      <c r="BA83" s="6">
        <v>9.07</v>
      </c>
      <c r="BB83" s="7">
        <v>2.17</v>
      </c>
      <c r="BC83" s="48"/>
      <c r="BD83" s="2"/>
      <c r="BE83" s="2"/>
      <c r="BF83" s="2">
        <v>8.93</v>
      </c>
      <c r="BG83" s="2">
        <v>1.93</v>
      </c>
      <c r="BH83" s="2"/>
      <c r="BI83" s="2"/>
      <c r="BJ83" s="2"/>
      <c r="BK83" s="2"/>
      <c r="BL83" s="2"/>
      <c r="BM83" s="96">
        <v>20.309999999999999</v>
      </c>
      <c r="BN83" s="11"/>
      <c r="BO83" s="2"/>
      <c r="BP83" s="2">
        <v>21.07</v>
      </c>
      <c r="BQ83" s="2"/>
      <c r="BR83" s="2"/>
      <c r="BS83" s="2"/>
      <c r="BT83" s="2">
        <v>112.16</v>
      </c>
      <c r="BU83" s="2"/>
      <c r="BV83" s="2"/>
      <c r="BW83" s="2"/>
      <c r="BX83" s="2"/>
      <c r="BY83" s="2"/>
      <c r="BZ83" s="2"/>
      <c r="CA83" s="2"/>
      <c r="CB83" s="2"/>
      <c r="CC83" s="2"/>
      <c r="CD83" s="3"/>
      <c r="CE83" s="2"/>
      <c r="CF83" s="2"/>
      <c r="CG83" s="2"/>
      <c r="CH83" s="2"/>
      <c r="CI83" s="3"/>
      <c r="CJ83" s="3"/>
      <c r="CK83" s="2"/>
      <c r="CL83" s="2"/>
      <c r="CM83" s="3"/>
      <c r="CN83" s="3"/>
      <c r="CO83" s="3"/>
      <c r="CP83" s="3"/>
      <c r="CQ83" s="3"/>
      <c r="CR83" s="2"/>
      <c r="CS83" s="2"/>
      <c r="CT83" s="2"/>
      <c r="CU83" s="2"/>
      <c r="CV83" s="2"/>
      <c r="CW83" s="96"/>
    </row>
    <row r="84" spans="1:101" ht="15.75">
      <c r="A84" s="74" t="s">
        <v>167</v>
      </c>
      <c r="B84" s="35" t="s">
        <v>103</v>
      </c>
      <c r="C84" s="75">
        <v>886.42</v>
      </c>
      <c r="D84" s="93">
        <v>0</v>
      </c>
      <c r="E84" s="36">
        <v>0</v>
      </c>
      <c r="F84" s="36">
        <v>0</v>
      </c>
      <c r="G84" s="36">
        <v>0</v>
      </c>
      <c r="H84" s="36">
        <v>0</v>
      </c>
      <c r="I84" s="36">
        <v>0</v>
      </c>
      <c r="J84" s="36">
        <v>0</v>
      </c>
      <c r="K84" s="36">
        <v>0</v>
      </c>
      <c r="L84" s="36">
        <v>0</v>
      </c>
      <c r="M84" s="36">
        <v>0</v>
      </c>
      <c r="N84" s="36">
        <v>0</v>
      </c>
      <c r="O84" s="36">
        <v>0</v>
      </c>
      <c r="P84" s="36">
        <v>0</v>
      </c>
      <c r="Q84" s="36">
        <v>0</v>
      </c>
      <c r="R84" s="36">
        <v>0</v>
      </c>
      <c r="S84" s="36">
        <v>0</v>
      </c>
      <c r="T84" s="75">
        <v>0</v>
      </c>
      <c r="U84" s="93">
        <v>0</v>
      </c>
      <c r="V84" s="36">
        <v>0</v>
      </c>
      <c r="W84" s="36">
        <v>0</v>
      </c>
      <c r="X84" s="36">
        <v>0.26</v>
      </c>
      <c r="Y84" s="36">
        <v>0.52</v>
      </c>
      <c r="Z84" s="36">
        <v>0</v>
      </c>
      <c r="AA84" s="36">
        <v>0.52</v>
      </c>
      <c r="AB84" s="36">
        <v>0.77</v>
      </c>
      <c r="AC84" s="36">
        <v>0</v>
      </c>
      <c r="AD84" s="36">
        <v>0</v>
      </c>
      <c r="AE84" s="36">
        <v>0</v>
      </c>
      <c r="AF84" s="36">
        <v>1.68</v>
      </c>
      <c r="AG84" s="36">
        <v>0.52</v>
      </c>
      <c r="AH84" s="36">
        <v>0</v>
      </c>
      <c r="AI84" s="36">
        <v>0.52</v>
      </c>
      <c r="AJ84" s="36">
        <v>1.3</v>
      </c>
      <c r="AK84" s="36">
        <v>0</v>
      </c>
      <c r="AL84" s="36">
        <v>0</v>
      </c>
      <c r="AM84" s="36">
        <v>6.42</v>
      </c>
      <c r="AN84" s="36">
        <v>0</v>
      </c>
      <c r="AO84" s="36">
        <v>4.79</v>
      </c>
      <c r="AP84" s="36">
        <v>1.3</v>
      </c>
      <c r="AQ84" s="36">
        <v>0.25</v>
      </c>
      <c r="AR84" s="75">
        <v>0</v>
      </c>
      <c r="AS84" s="93">
        <v>31.19</v>
      </c>
      <c r="AT84" s="36">
        <v>46.78</v>
      </c>
      <c r="AU84" s="36">
        <v>34.299999999999997</v>
      </c>
      <c r="AV84" s="36">
        <v>0</v>
      </c>
      <c r="AW84" s="36">
        <v>0</v>
      </c>
      <c r="AX84" s="36">
        <v>0</v>
      </c>
      <c r="AY84" s="36">
        <v>17.37</v>
      </c>
      <c r="AZ84" s="36">
        <v>0</v>
      </c>
      <c r="BA84" s="36">
        <v>0</v>
      </c>
      <c r="BB84" s="75">
        <v>0</v>
      </c>
      <c r="BC84" s="93">
        <v>62.42</v>
      </c>
      <c r="BD84" s="36">
        <v>146.9</v>
      </c>
      <c r="BE84" s="36">
        <v>293.91000000000003</v>
      </c>
      <c r="BF84" s="36">
        <v>0</v>
      </c>
      <c r="BG84" s="36">
        <v>0</v>
      </c>
      <c r="BH84" s="36">
        <v>0</v>
      </c>
      <c r="BI84" s="36">
        <v>0</v>
      </c>
      <c r="BJ84" s="36">
        <v>0</v>
      </c>
      <c r="BK84" s="36">
        <v>0</v>
      </c>
      <c r="BL84" s="36">
        <v>79.92</v>
      </c>
      <c r="BM84" s="75">
        <v>0</v>
      </c>
      <c r="BN84" s="93">
        <v>0</v>
      </c>
      <c r="BO84" s="36">
        <v>0</v>
      </c>
      <c r="BP84" s="36">
        <v>0</v>
      </c>
      <c r="BQ84" s="36">
        <v>0</v>
      </c>
      <c r="BR84" s="36">
        <v>0</v>
      </c>
      <c r="BS84" s="36">
        <v>0</v>
      </c>
      <c r="BT84" s="36">
        <v>154.78</v>
      </c>
      <c r="BU84" s="36">
        <v>0</v>
      </c>
      <c r="BV84" s="36">
        <v>0</v>
      </c>
      <c r="BW84" s="36">
        <v>0</v>
      </c>
      <c r="BX84" s="36">
        <v>0</v>
      </c>
      <c r="BY84" s="36">
        <v>0</v>
      </c>
      <c r="BZ84" s="36">
        <v>0</v>
      </c>
      <c r="CA84" s="36">
        <v>0</v>
      </c>
      <c r="CB84" s="36">
        <v>0</v>
      </c>
      <c r="CC84" s="36">
        <v>0</v>
      </c>
      <c r="CD84" s="36">
        <v>0</v>
      </c>
      <c r="CE84" s="36">
        <v>0</v>
      </c>
      <c r="CF84" s="36">
        <v>0</v>
      </c>
      <c r="CG84" s="36">
        <v>0</v>
      </c>
      <c r="CH84" s="36">
        <v>0</v>
      </c>
      <c r="CI84" s="36">
        <v>0</v>
      </c>
      <c r="CJ84" s="36">
        <v>0</v>
      </c>
      <c r="CK84" s="36">
        <v>0</v>
      </c>
      <c r="CL84" s="36">
        <v>0</v>
      </c>
      <c r="CM84" s="36">
        <v>0</v>
      </c>
      <c r="CN84" s="36">
        <v>0</v>
      </c>
      <c r="CO84" s="36">
        <v>0</v>
      </c>
      <c r="CP84" s="36">
        <v>0</v>
      </c>
      <c r="CQ84" s="36">
        <v>0</v>
      </c>
      <c r="CR84" s="36">
        <v>0</v>
      </c>
      <c r="CS84" s="36">
        <v>0</v>
      </c>
      <c r="CT84" s="36">
        <v>0</v>
      </c>
      <c r="CU84" s="36">
        <v>0</v>
      </c>
      <c r="CV84" s="36">
        <v>0</v>
      </c>
      <c r="CW84" s="75">
        <v>0</v>
      </c>
    </row>
    <row r="85" spans="1:101" ht="15.75">
      <c r="A85" s="19" t="s">
        <v>168</v>
      </c>
      <c r="B85" s="32" t="s">
        <v>128</v>
      </c>
      <c r="C85" s="73">
        <v>1.988</v>
      </c>
      <c r="D85" s="43"/>
      <c r="E85" s="13"/>
      <c r="F85" s="13"/>
      <c r="G85" s="13"/>
      <c r="H85" s="13"/>
      <c r="I85" s="13"/>
      <c r="J85" s="6"/>
      <c r="K85" s="13"/>
      <c r="L85" s="13"/>
      <c r="M85" s="13"/>
      <c r="N85" s="6"/>
      <c r="O85" s="13"/>
      <c r="P85" s="6"/>
      <c r="Q85" s="6"/>
      <c r="R85" s="6"/>
      <c r="S85" s="6"/>
      <c r="T85" s="18"/>
      <c r="U85" s="20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>
        <v>4.0000000000000001E-3</v>
      </c>
      <c r="AG85" s="6"/>
      <c r="AH85" s="6"/>
      <c r="AI85" s="6"/>
      <c r="AJ85" s="6"/>
      <c r="AK85" s="6"/>
      <c r="AL85" s="6"/>
      <c r="AM85" s="6">
        <v>0.05</v>
      </c>
      <c r="AN85" s="6"/>
      <c r="AO85" s="6">
        <v>2.4E-2</v>
      </c>
      <c r="AP85" s="6"/>
      <c r="AQ85" s="6"/>
      <c r="AR85" s="18"/>
      <c r="AS85" s="11"/>
      <c r="AT85" s="6"/>
      <c r="AU85" s="6"/>
      <c r="AV85" s="6"/>
      <c r="AW85" s="6"/>
      <c r="AX85" s="6"/>
      <c r="AY85" s="6">
        <v>0.03</v>
      </c>
      <c r="AZ85" s="6"/>
      <c r="BA85" s="3"/>
      <c r="BB85" s="7"/>
      <c r="BC85" s="43">
        <v>0.12</v>
      </c>
      <c r="BD85" s="13">
        <v>0.27</v>
      </c>
      <c r="BE85" s="13">
        <v>0.53200000000000003</v>
      </c>
      <c r="BF85" s="13"/>
      <c r="BG85" s="13"/>
      <c r="BH85" s="13"/>
      <c r="BI85" s="13"/>
      <c r="BJ85" s="13"/>
      <c r="BK85" s="13"/>
      <c r="BL85" s="13">
        <v>0.15</v>
      </c>
      <c r="BM85" s="18"/>
      <c r="BN85" s="20"/>
      <c r="BO85" s="6"/>
      <c r="BP85" s="13"/>
      <c r="BQ85" s="13"/>
      <c r="BR85" s="13"/>
      <c r="BS85" s="13"/>
      <c r="BT85" s="13">
        <v>0.80800000000000005</v>
      </c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  <c r="CW85" s="18"/>
    </row>
    <row r="86" spans="1:101" ht="15.75">
      <c r="A86" s="19" t="s">
        <v>169</v>
      </c>
      <c r="B86" s="32" t="s">
        <v>103</v>
      </c>
      <c r="C86" s="68">
        <v>721.29</v>
      </c>
      <c r="D86" s="11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4"/>
      <c r="U86" s="11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>
        <v>1.68</v>
      </c>
      <c r="AG86" s="3"/>
      <c r="AH86" s="3"/>
      <c r="AI86" s="3"/>
      <c r="AJ86" s="3"/>
      <c r="AK86" s="3"/>
      <c r="AL86" s="3"/>
      <c r="AM86" s="3">
        <v>6.42</v>
      </c>
      <c r="AN86" s="3"/>
      <c r="AO86" s="3">
        <v>2.97</v>
      </c>
      <c r="AP86" s="3"/>
      <c r="AQ86" s="3"/>
      <c r="AR86" s="4"/>
      <c r="AS86" s="11"/>
      <c r="AT86" s="3"/>
      <c r="AU86" s="3"/>
      <c r="AV86" s="3"/>
      <c r="AW86" s="3"/>
      <c r="AX86" s="3"/>
      <c r="AY86" s="3">
        <v>13.4</v>
      </c>
      <c r="AZ86" s="3"/>
      <c r="BA86" s="3"/>
      <c r="BB86" s="4"/>
      <c r="BC86" s="11">
        <v>62.42</v>
      </c>
      <c r="BD86" s="3">
        <v>146.9</v>
      </c>
      <c r="BE86" s="3">
        <v>281.8</v>
      </c>
      <c r="BF86" s="3"/>
      <c r="BG86" s="3"/>
      <c r="BH86" s="3"/>
      <c r="BI86" s="3"/>
      <c r="BJ86" s="3"/>
      <c r="BK86" s="3"/>
      <c r="BL86" s="3">
        <v>79.92</v>
      </c>
      <c r="BM86" s="4"/>
      <c r="BN86" s="11"/>
      <c r="BO86" s="3"/>
      <c r="BP86" s="3"/>
      <c r="BQ86" s="3"/>
      <c r="BR86" s="3"/>
      <c r="BS86" s="3"/>
      <c r="BT86" s="3">
        <v>125.78</v>
      </c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4"/>
    </row>
    <row r="87" spans="1:101" ht="15.75">
      <c r="A87" s="8" t="s">
        <v>170</v>
      </c>
      <c r="B87" s="32" t="s">
        <v>122</v>
      </c>
      <c r="C87" s="72">
        <v>60</v>
      </c>
      <c r="D87" s="43"/>
      <c r="E87" s="13"/>
      <c r="F87" s="12"/>
      <c r="G87" s="5"/>
      <c r="H87" s="5"/>
      <c r="I87" s="5"/>
      <c r="J87" s="13"/>
      <c r="K87" s="12"/>
      <c r="L87" s="12"/>
      <c r="M87" s="12"/>
      <c r="N87" s="12"/>
      <c r="O87" s="12"/>
      <c r="P87" s="13"/>
      <c r="Q87" s="12"/>
      <c r="R87" s="12"/>
      <c r="S87" s="12"/>
      <c r="T87" s="14"/>
      <c r="U87" s="44"/>
      <c r="V87" s="13"/>
      <c r="W87" s="13"/>
      <c r="X87" s="12">
        <v>1</v>
      </c>
      <c r="Y87" s="12">
        <v>2</v>
      </c>
      <c r="Z87" s="12"/>
      <c r="AA87" s="12">
        <v>2</v>
      </c>
      <c r="AB87" s="13">
        <v>3</v>
      </c>
      <c r="AC87" s="12"/>
      <c r="AD87" s="12"/>
      <c r="AE87" s="12"/>
      <c r="AF87" s="13"/>
      <c r="AG87" s="12">
        <v>2</v>
      </c>
      <c r="AH87" s="12"/>
      <c r="AI87" s="12">
        <v>2</v>
      </c>
      <c r="AJ87" s="12">
        <v>5</v>
      </c>
      <c r="AK87" s="12"/>
      <c r="AL87" s="13"/>
      <c r="AM87" s="13"/>
      <c r="AN87" s="13"/>
      <c r="AO87" s="12">
        <v>7</v>
      </c>
      <c r="AP87" s="12">
        <v>5</v>
      </c>
      <c r="AQ87" s="12">
        <v>1</v>
      </c>
      <c r="AR87" s="14"/>
      <c r="AS87" s="44"/>
      <c r="AT87" s="9"/>
      <c r="AU87" s="15"/>
      <c r="AV87" s="16"/>
      <c r="AW87" s="16"/>
      <c r="AX87" s="15"/>
      <c r="AY87" s="15">
        <v>15</v>
      </c>
      <c r="AZ87" s="15"/>
      <c r="BA87" s="16"/>
      <c r="BB87" s="17"/>
      <c r="BC87" s="42"/>
      <c r="BD87" s="12"/>
      <c r="BE87" s="12"/>
      <c r="BF87" s="12"/>
      <c r="BG87" s="12"/>
      <c r="BH87" s="12"/>
      <c r="BI87" s="5"/>
      <c r="BJ87" s="12"/>
      <c r="BK87" s="12"/>
      <c r="BL87" s="13"/>
      <c r="BM87" s="14"/>
      <c r="BN87" s="42"/>
      <c r="BO87" s="12"/>
      <c r="BP87" s="12"/>
      <c r="BQ87" s="12"/>
      <c r="BR87" s="13"/>
      <c r="BS87" s="12"/>
      <c r="BT87" s="12">
        <v>15</v>
      </c>
      <c r="BU87" s="12"/>
      <c r="BV87" s="12"/>
      <c r="BW87" s="13"/>
      <c r="BX87" s="12"/>
      <c r="BY87" s="12"/>
      <c r="BZ87" s="13"/>
      <c r="CA87" s="12"/>
      <c r="CB87" s="12"/>
      <c r="CC87" s="12"/>
      <c r="CD87" s="13"/>
      <c r="CE87" s="12"/>
      <c r="CF87" s="12"/>
      <c r="CG87" s="12"/>
      <c r="CH87" s="12"/>
      <c r="CI87" s="12"/>
      <c r="CJ87" s="13"/>
      <c r="CK87" s="12"/>
      <c r="CL87" s="12"/>
      <c r="CM87" s="13"/>
      <c r="CN87" s="12"/>
      <c r="CO87" s="13"/>
      <c r="CP87" s="13"/>
      <c r="CQ87" s="13"/>
      <c r="CR87" s="13"/>
      <c r="CS87" s="12"/>
      <c r="CT87" s="12"/>
      <c r="CU87" s="13"/>
      <c r="CV87" s="12"/>
      <c r="CW87" s="14"/>
    </row>
    <row r="88" spans="1:101" ht="15.75">
      <c r="A88" s="8" t="s">
        <v>171</v>
      </c>
      <c r="B88" s="32" t="s">
        <v>103</v>
      </c>
      <c r="C88" s="68">
        <v>40.75</v>
      </c>
      <c r="D88" s="11"/>
      <c r="E88" s="3"/>
      <c r="F88" s="2"/>
      <c r="G88" s="2"/>
      <c r="H88" s="2"/>
      <c r="I88" s="2"/>
      <c r="J88" s="3"/>
      <c r="K88" s="2"/>
      <c r="L88" s="2"/>
      <c r="M88" s="2"/>
      <c r="N88" s="2"/>
      <c r="O88" s="2"/>
      <c r="P88" s="3"/>
      <c r="Q88" s="2"/>
      <c r="R88" s="2"/>
      <c r="S88" s="2"/>
      <c r="T88" s="96"/>
      <c r="U88" s="92"/>
      <c r="V88" s="10"/>
      <c r="W88" s="10"/>
      <c r="X88" s="3">
        <v>0.26</v>
      </c>
      <c r="Y88" s="3">
        <v>0.52</v>
      </c>
      <c r="Z88" s="3"/>
      <c r="AA88" s="3">
        <v>0.52</v>
      </c>
      <c r="AB88" s="3">
        <v>0.77</v>
      </c>
      <c r="AC88" s="3"/>
      <c r="AD88" s="3"/>
      <c r="AE88" s="3"/>
      <c r="AF88" s="3"/>
      <c r="AG88" s="3">
        <v>0.52</v>
      </c>
      <c r="AH88" s="3"/>
      <c r="AI88" s="3">
        <v>0.52</v>
      </c>
      <c r="AJ88" s="3">
        <v>1.3</v>
      </c>
      <c r="AK88" s="3"/>
      <c r="AL88" s="3"/>
      <c r="AM88" s="3"/>
      <c r="AN88" s="3"/>
      <c r="AO88" s="3">
        <v>1.82</v>
      </c>
      <c r="AP88" s="3">
        <v>1.3</v>
      </c>
      <c r="AQ88" s="3">
        <v>0.25</v>
      </c>
      <c r="AR88" s="96"/>
      <c r="AS88" s="11"/>
      <c r="AT88" s="2"/>
      <c r="AU88" s="2"/>
      <c r="AV88" s="2"/>
      <c r="AW88" s="2"/>
      <c r="AX88" s="2"/>
      <c r="AY88" s="2">
        <v>3.97</v>
      </c>
      <c r="AZ88" s="2"/>
      <c r="BA88" s="6"/>
      <c r="BB88" s="7"/>
      <c r="BC88" s="48"/>
      <c r="BD88" s="2"/>
      <c r="BE88" s="2"/>
      <c r="BF88" s="2"/>
      <c r="BG88" s="2"/>
      <c r="BH88" s="2"/>
      <c r="BI88" s="10"/>
      <c r="BJ88" s="2"/>
      <c r="BK88" s="2"/>
      <c r="BL88" s="10"/>
      <c r="BM88" s="4"/>
      <c r="BN88" s="11"/>
      <c r="BO88" s="2"/>
      <c r="BP88" s="2"/>
      <c r="BQ88" s="2"/>
      <c r="BR88" s="2"/>
      <c r="BS88" s="2"/>
      <c r="BT88" s="2">
        <v>29</v>
      </c>
      <c r="BU88" s="2"/>
      <c r="BV88" s="2"/>
      <c r="BW88" s="2"/>
      <c r="BX88" s="2"/>
      <c r="BY88" s="2"/>
      <c r="BZ88" s="2"/>
      <c r="CA88" s="2"/>
      <c r="CB88" s="2"/>
      <c r="CC88" s="2"/>
      <c r="CD88" s="3"/>
      <c r="CE88" s="2"/>
      <c r="CF88" s="2"/>
      <c r="CG88" s="2"/>
      <c r="CH88" s="2"/>
      <c r="CI88" s="2"/>
      <c r="CJ88" s="3"/>
      <c r="CK88" s="2"/>
      <c r="CL88" s="2"/>
      <c r="CM88" s="3"/>
      <c r="CN88" s="2"/>
      <c r="CO88" s="3"/>
      <c r="CP88" s="3"/>
      <c r="CQ88" s="3"/>
      <c r="CR88" s="2"/>
      <c r="CS88" s="2"/>
      <c r="CT88" s="2"/>
      <c r="CU88" s="2"/>
      <c r="CV88" s="2"/>
      <c r="CW88" s="96"/>
    </row>
    <row r="89" spans="1:101" ht="15.75">
      <c r="A89" s="19" t="s">
        <v>172</v>
      </c>
      <c r="B89" s="32" t="s">
        <v>122</v>
      </c>
      <c r="C89" s="72">
        <v>38</v>
      </c>
      <c r="D89" s="4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8"/>
      <c r="U89" s="4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8"/>
      <c r="AS89" s="46">
        <v>10</v>
      </c>
      <c r="AT89" s="16">
        <v>15</v>
      </c>
      <c r="AU89" s="16">
        <v>11</v>
      </c>
      <c r="AV89" s="16"/>
      <c r="AW89" s="16"/>
      <c r="AX89" s="16"/>
      <c r="AY89" s="16"/>
      <c r="AZ89" s="16"/>
      <c r="BA89" s="16"/>
      <c r="BB89" s="17"/>
      <c r="BC89" s="43"/>
      <c r="BD89" s="13"/>
      <c r="BE89" s="13">
        <v>2</v>
      </c>
      <c r="BF89" s="13"/>
      <c r="BG89" s="13"/>
      <c r="BH89" s="13"/>
      <c r="BI89" s="13"/>
      <c r="BJ89" s="13"/>
      <c r="BK89" s="13"/>
      <c r="BL89" s="13"/>
      <c r="BM89" s="18"/>
      <c r="BN89" s="4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3"/>
      <c r="CW89" s="18"/>
    </row>
    <row r="90" spans="1:101" ht="15.75">
      <c r="A90" s="19"/>
      <c r="B90" s="32" t="s">
        <v>103</v>
      </c>
      <c r="C90" s="68">
        <v>124.38</v>
      </c>
      <c r="D90" s="11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4"/>
      <c r="U90" s="11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4"/>
      <c r="AS90" s="11">
        <v>31.19</v>
      </c>
      <c r="AT90" s="3">
        <v>46.78</v>
      </c>
      <c r="AU90" s="3">
        <v>34.299999999999997</v>
      </c>
      <c r="AV90" s="3"/>
      <c r="AW90" s="3"/>
      <c r="AX90" s="3"/>
      <c r="AY90" s="6"/>
      <c r="AZ90" s="6"/>
      <c r="BA90" s="6"/>
      <c r="BB90" s="7"/>
      <c r="BC90" s="11"/>
      <c r="BD90" s="3"/>
      <c r="BE90" s="3">
        <v>12.11</v>
      </c>
      <c r="BF90" s="3"/>
      <c r="BG90" s="3"/>
      <c r="BH90" s="3"/>
      <c r="BI90" s="3"/>
      <c r="BJ90" s="3"/>
      <c r="BK90" s="3"/>
      <c r="BL90" s="3"/>
      <c r="BM90" s="4"/>
      <c r="BN90" s="11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4"/>
    </row>
    <row r="91" spans="1:101" ht="38.25" customHeight="1">
      <c r="A91" s="79" t="s">
        <v>173</v>
      </c>
      <c r="B91" s="58" t="s">
        <v>103</v>
      </c>
      <c r="C91" s="80">
        <v>0</v>
      </c>
      <c r="D91" s="47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49"/>
      <c r="U91" s="47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49"/>
      <c r="AS91" s="47"/>
      <c r="AT91" s="21"/>
      <c r="AU91" s="21"/>
      <c r="AV91" s="21"/>
      <c r="AW91" s="21"/>
      <c r="AX91" s="21"/>
      <c r="AY91" s="21"/>
      <c r="AZ91" s="21"/>
      <c r="BA91" s="22"/>
      <c r="BB91" s="23"/>
      <c r="BC91" s="47"/>
      <c r="BD91" s="21"/>
      <c r="BE91" s="21"/>
      <c r="BF91" s="21"/>
      <c r="BG91" s="21"/>
      <c r="BH91" s="21"/>
      <c r="BI91" s="21"/>
      <c r="BJ91" s="21"/>
      <c r="BK91" s="21"/>
      <c r="BL91" s="21"/>
      <c r="BM91" s="49"/>
      <c r="BN91" s="47"/>
      <c r="BO91" s="21"/>
      <c r="BP91" s="21"/>
      <c r="BQ91" s="21"/>
      <c r="BR91" s="21"/>
      <c r="BS91" s="21"/>
      <c r="BT91" s="21"/>
      <c r="BU91" s="21"/>
      <c r="BV91" s="21"/>
      <c r="BW91" s="21"/>
      <c r="BX91" s="21"/>
      <c r="BY91" s="21"/>
      <c r="BZ91" s="21"/>
      <c r="CA91" s="21"/>
      <c r="CB91" s="21"/>
      <c r="CC91" s="21"/>
      <c r="CD91" s="21"/>
      <c r="CE91" s="21"/>
      <c r="CF91" s="21"/>
      <c r="CG91" s="21"/>
      <c r="CH91" s="21"/>
      <c r="CI91" s="21"/>
      <c r="CJ91" s="21"/>
      <c r="CK91" s="21"/>
      <c r="CL91" s="21"/>
      <c r="CM91" s="21"/>
      <c r="CN91" s="21"/>
      <c r="CO91" s="21"/>
      <c r="CP91" s="21"/>
      <c r="CQ91" s="21"/>
      <c r="CR91" s="21"/>
      <c r="CS91" s="21"/>
      <c r="CT91" s="21"/>
      <c r="CU91" s="21"/>
      <c r="CV91" s="21"/>
      <c r="CW91" s="49"/>
    </row>
    <row r="92" spans="1:101" ht="31.5" customHeight="1">
      <c r="A92" s="70" t="s">
        <v>174</v>
      </c>
      <c r="B92" s="12" t="s">
        <v>103</v>
      </c>
      <c r="C92" s="68">
        <v>0</v>
      </c>
      <c r="D92" s="11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4"/>
      <c r="U92" s="11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4"/>
      <c r="AS92" s="11"/>
      <c r="AT92" s="3"/>
      <c r="AU92" s="3"/>
      <c r="AV92" s="3"/>
      <c r="AW92" s="3"/>
      <c r="AX92" s="3"/>
      <c r="AY92" s="3"/>
      <c r="AZ92" s="3"/>
      <c r="BA92" s="6"/>
      <c r="BB92" s="7"/>
      <c r="BC92" s="11"/>
      <c r="BD92" s="3"/>
      <c r="BE92" s="3"/>
      <c r="BF92" s="3"/>
      <c r="BG92" s="3"/>
      <c r="BH92" s="3"/>
      <c r="BI92" s="3"/>
      <c r="BJ92" s="3"/>
      <c r="BK92" s="3"/>
      <c r="BL92" s="3"/>
      <c r="BM92" s="4"/>
      <c r="BN92" s="11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4"/>
    </row>
    <row r="93" spans="1:101" ht="18" customHeight="1">
      <c r="A93" s="70" t="s">
        <v>175</v>
      </c>
      <c r="B93" s="12" t="s">
        <v>103</v>
      </c>
      <c r="C93" s="68">
        <v>0</v>
      </c>
      <c r="D93" s="11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4"/>
      <c r="U93" s="11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4"/>
      <c r="AS93" s="11"/>
      <c r="AT93" s="3"/>
      <c r="AU93" s="3"/>
      <c r="AV93" s="3"/>
      <c r="AW93" s="3"/>
      <c r="AX93" s="3"/>
      <c r="AY93" s="3"/>
      <c r="AZ93" s="3"/>
      <c r="BA93" s="6"/>
      <c r="BB93" s="7"/>
      <c r="BC93" s="11"/>
      <c r="BD93" s="3"/>
      <c r="BE93" s="3"/>
      <c r="BF93" s="3"/>
      <c r="BG93" s="3"/>
      <c r="BH93" s="3"/>
      <c r="BI93" s="3"/>
      <c r="BJ93" s="3"/>
      <c r="BK93" s="3"/>
      <c r="BL93" s="3"/>
      <c r="BM93" s="4"/>
      <c r="BN93" s="11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4"/>
    </row>
    <row r="94" spans="1:101" ht="21" customHeight="1">
      <c r="A94" s="81" t="s">
        <v>176</v>
      </c>
      <c r="B94" s="31" t="s">
        <v>103</v>
      </c>
      <c r="C94" s="68">
        <v>331.29999999999995</v>
      </c>
      <c r="D94" s="44">
        <v>10.75</v>
      </c>
      <c r="E94" s="13">
        <v>0</v>
      </c>
      <c r="F94" s="9">
        <v>0</v>
      </c>
      <c r="G94" s="13">
        <v>0</v>
      </c>
      <c r="H94" s="9">
        <v>0</v>
      </c>
      <c r="I94" s="9">
        <v>0</v>
      </c>
      <c r="J94" s="13">
        <v>0</v>
      </c>
      <c r="K94" s="9">
        <v>0</v>
      </c>
      <c r="L94" s="9">
        <v>0</v>
      </c>
      <c r="M94" s="9">
        <v>6.39</v>
      </c>
      <c r="N94" s="9">
        <v>0</v>
      </c>
      <c r="O94" s="9">
        <v>1.1399999999999999</v>
      </c>
      <c r="P94" s="13">
        <v>0</v>
      </c>
      <c r="Q94" s="9">
        <v>0</v>
      </c>
      <c r="R94" s="9">
        <v>0</v>
      </c>
      <c r="S94" s="9">
        <v>0</v>
      </c>
      <c r="T94" s="45">
        <v>14.8</v>
      </c>
      <c r="U94" s="44">
        <v>3.19</v>
      </c>
      <c r="V94" s="13">
        <v>0</v>
      </c>
      <c r="W94" s="9">
        <v>3.19</v>
      </c>
      <c r="X94" s="9">
        <v>0</v>
      </c>
      <c r="Y94" s="9">
        <v>3.19</v>
      </c>
      <c r="Z94" s="9">
        <v>0</v>
      </c>
      <c r="AA94" s="9">
        <v>0</v>
      </c>
      <c r="AB94" s="13">
        <v>0</v>
      </c>
      <c r="AC94" s="9">
        <v>0</v>
      </c>
      <c r="AD94" s="9">
        <v>4</v>
      </c>
      <c r="AE94" s="9">
        <v>0</v>
      </c>
      <c r="AF94" s="13">
        <v>0</v>
      </c>
      <c r="AG94" s="9">
        <v>0</v>
      </c>
      <c r="AH94" s="9">
        <v>0</v>
      </c>
      <c r="AI94" s="9">
        <v>0</v>
      </c>
      <c r="AJ94" s="9">
        <v>4</v>
      </c>
      <c r="AK94" s="9">
        <v>0</v>
      </c>
      <c r="AL94" s="13">
        <v>0</v>
      </c>
      <c r="AM94" s="13">
        <v>78.239999999999995</v>
      </c>
      <c r="AN94" s="13">
        <v>0</v>
      </c>
      <c r="AO94" s="9">
        <v>2.4</v>
      </c>
      <c r="AP94" s="9">
        <v>6.74</v>
      </c>
      <c r="AQ94" s="9">
        <v>0</v>
      </c>
      <c r="AR94" s="45">
        <v>0</v>
      </c>
      <c r="AS94" s="43">
        <v>0</v>
      </c>
      <c r="AT94" s="13">
        <v>0</v>
      </c>
      <c r="AU94" s="13">
        <v>47.81</v>
      </c>
      <c r="AV94" s="13">
        <v>0</v>
      </c>
      <c r="AW94" s="13">
        <v>1.91</v>
      </c>
      <c r="AX94" s="13">
        <v>3.88</v>
      </c>
      <c r="AY94" s="13">
        <v>31.139999999999997</v>
      </c>
      <c r="AZ94" s="13">
        <v>3.38</v>
      </c>
      <c r="BA94" s="13">
        <v>0</v>
      </c>
      <c r="BB94" s="18">
        <v>0</v>
      </c>
      <c r="BC94" s="44">
        <v>0</v>
      </c>
      <c r="BD94" s="9">
        <v>0</v>
      </c>
      <c r="BE94" s="9">
        <v>0.51</v>
      </c>
      <c r="BF94" s="9">
        <v>0</v>
      </c>
      <c r="BG94" s="9">
        <v>0</v>
      </c>
      <c r="BH94" s="9">
        <v>7.79</v>
      </c>
      <c r="BI94" s="9">
        <v>69.42</v>
      </c>
      <c r="BJ94" s="9">
        <v>0</v>
      </c>
      <c r="BK94" s="9">
        <v>0</v>
      </c>
      <c r="BL94" s="13">
        <v>1.01</v>
      </c>
      <c r="BM94" s="45">
        <v>0</v>
      </c>
      <c r="BN94" s="44">
        <v>0</v>
      </c>
      <c r="BO94" s="9">
        <v>0</v>
      </c>
      <c r="BP94" s="9">
        <v>10.58</v>
      </c>
      <c r="BQ94" s="9">
        <v>0</v>
      </c>
      <c r="BR94" s="13">
        <v>0</v>
      </c>
      <c r="BS94" s="9">
        <v>0</v>
      </c>
      <c r="BT94" s="9">
        <v>14.48</v>
      </c>
      <c r="BU94" s="13">
        <v>0</v>
      </c>
      <c r="BV94" s="9">
        <v>0</v>
      </c>
      <c r="BW94" s="13">
        <v>0</v>
      </c>
      <c r="BX94" s="9">
        <v>0</v>
      </c>
      <c r="BY94" s="9">
        <v>1.36</v>
      </c>
      <c r="BZ94" s="9">
        <v>0</v>
      </c>
      <c r="CA94" s="9">
        <v>0</v>
      </c>
      <c r="CB94" s="9">
        <v>0</v>
      </c>
      <c r="CC94" s="9">
        <v>0</v>
      </c>
      <c r="CD94" s="13">
        <v>0</v>
      </c>
      <c r="CE94" s="9">
        <v>0</v>
      </c>
      <c r="CF94" s="9">
        <v>0</v>
      </c>
      <c r="CG94" s="9">
        <v>0</v>
      </c>
      <c r="CH94" s="9">
        <v>0</v>
      </c>
      <c r="CI94" s="13">
        <v>0</v>
      </c>
      <c r="CJ94" s="13">
        <v>0</v>
      </c>
      <c r="CK94" s="9">
        <v>0</v>
      </c>
      <c r="CL94" s="9">
        <v>0</v>
      </c>
      <c r="CM94" s="13">
        <v>0</v>
      </c>
      <c r="CN94" s="13">
        <v>0</v>
      </c>
      <c r="CO94" s="13">
        <v>0</v>
      </c>
      <c r="CP94" s="13">
        <v>0</v>
      </c>
      <c r="CQ94" s="13">
        <v>0</v>
      </c>
      <c r="CR94" s="13">
        <v>0</v>
      </c>
      <c r="CS94" s="9">
        <v>0</v>
      </c>
      <c r="CT94" s="9">
        <v>0</v>
      </c>
      <c r="CU94" s="13">
        <v>0</v>
      </c>
      <c r="CV94" s="9">
        <v>0</v>
      </c>
      <c r="CW94" s="45">
        <v>0</v>
      </c>
    </row>
    <row r="95" spans="1:101" ht="36.75" customHeight="1" thickBot="1">
      <c r="A95" s="82" t="s">
        <v>177</v>
      </c>
      <c r="B95" s="83" t="s">
        <v>103</v>
      </c>
      <c r="C95" s="84">
        <v>7835.76</v>
      </c>
      <c r="D95" s="98">
        <v>19.43</v>
      </c>
      <c r="E95" s="99">
        <v>7.1099999999999994</v>
      </c>
      <c r="F95" s="99">
        <v>0</v>
      </c>
      <c r="G95" s="99">
        <v>0</v>
      </c>
      <c r="H95" s="99">
        <v>7.33</v>
      </c>
      <c r="I95" s="99">
        <v>72.06</v>
      </c>
      <c r="J95" s="99">
        <v>0</v>
      </c>
      <c r="K95" s="99">
        <v>0</v>
      </c>
      <c r="L95" s="99">
        <v>1.7</v>
      </c>
      <c r="M95" s="99">
        <v>10.64</v>
      </c>
      <c r="N95" s="99">
        <v>74.61</v>
      </c>
      <c r="O95" s="99">
        <v>7.6499999999999995</v>
      </c>
      <c r="P95" s="99">
        <v>244.36</v>
      </c>
      <c r="Q95" s="99">
        <v>0</v>
      </c>
      <c r="R95" s="99">
        <v>0</v>
      </c>
      <c r="S95" s="99">
        <v>87.21</v>
      </c>
      <c r="T95" s="84">
        <v>90.69</v>
      </c>
      <c r="U95" s="98">
        <v>3.19</v>
      </c>
      <c r="V95" s="99">
        <v>2.98</v>
      </c>
      <c r="W95" s="99">
        <v>13.25</v>
      </c>
      <c r="X95" s="99">
        <v>0.26</v>
      </c>
      <c r="Y95" s="99">
        <v>135</v>
      </c>
      <c r="Z95" s="99">
        <v>5.77</v>
      </c>
      <c r="AA95" s="99">
        <v>13.82</v>
      </c>
      <c r="AB95" s="99">
        <v>154.54000000000002</v>
      </c>
      <c r="AC95" s="99">
        <v>150.41</v>
      </c>
      <c r="AD95" s="99">
        <v>15.730000000000002</v>
      </c>
      <c r="AE95" s="99">
        <v>0.99</v>
      </c>
      <c r="AF95" s="99">
        <v>1.68</v>
      </c>
      <c r="AG95" s="99">
        <v>10.91</v>
      </c>
      <c r="AH95" s="99">
        <v>0</v>
      </c>
      <c r="AI95" s="99">
        <v>422.99</v>
      </c>
      <c r="AJ95" s="99">
        <v>82.509999999999991</v>
      </c>
      <c r="AK95" s="99">
        <v>0</v>
      </c>
      <c r="AL95" s="99">
        <v>7.51</v>
      </c>
      <c r="AM95" s="99">
        <v>120.57</v>
      </c>
      <c r="AN95" s="99">
        <v>0</v>
      </c>
      <c r="AO95" s="99">
        <v>7.1899999999999995</v>
      </c>
      <c r="AP95" s="99">
        <v>687.5</v>
      </c>
      <c r="AQ95" s="99">
        <v>0.25</v>
      </c>
      <c r="AR95" s="84">
        <v>0</v>
      </c>
      <c r="AS95" s="98">
        <v>63.480000000000004</v>
      </c>
      <c r="AT95" s="99">
        <v>162.18</v>
      </c>
      <c r="AU95" s="99">
        <v>1330.37</v>
      </c>
      <c r="AV95" s="99">
        <v>0</v>
      </c>
      <c r="AW95" s="99">
        <v>60.86</v>
      </c>
      <c r="AX95" s="99">
        <v>156.6</v>
      </c>
      <c r="AY95" s="99">
        <v>562.80999999999995</v>
      </c>
      <c r="AZ95" s="99">
        <v>137.76999999999998</v>
      </c>
      <c r="BA95" s="99">
        <v>14.23</v>
      </c>
      <c r="BB95" s="84">
        <v>85.87</v>
      </c>
      <c r="BC95" s="98">
        <v>74.13</v>
      </c>
      <c r="BD95" s="99">
        <v>148.93</v>
      </c>
      <c r="BE95" s="99">
        <v>310.03000000000003</v>
      </c>
      <c r="BF95" s="99">
        <v>94.360000000000014</v>
      </c>
      <c r="BG95" s="99">
        <v>127.38</v>
      </c>
      <c r="BH95" s="99">
        <v>7.79</v>
      </c>
      <c r="BI95" s="99">
        <v>81.349999999999994</v>
      </c>
      <c r="BJ95" s="99">
        <v>0</v>
      </c>
      <c r="BK95" s="99">
        <v>12.26</v>
      </c>
      <c r="BL95" s="99">
        <v>103.13000000000001</v>
      </c>
      <c r="BM95" s="84">
        <v>136.99</v>
      </c>
      <c r="BN95" s="98">
        <v>0</v>
      </c>
      <c r="BO95" s="99">
        <v>0</v>
      </c>
      <c r="BP95" s="99">
        <v>33.090000000000003</v>
      </c>
      <c r="BQ95" s="99">
        <v>1.44</v>
      </c>
      <c r="BR95" s="99">
        <v>0</v>
      </c>
      <c r="BS95" s="99">
        <v>0</v>
      </c>
      <c r="BT95" s="99">
        <v>932.08999999999992</v>
      </c>
      <c r="BU95" s="99">
        <v>306.02999999999997</v>
      </c>
      <c r="BV95" s="99">
        <v>0</v>
      </c>
      <c r="BW95" s="99">
        <v>0</v>
      </c>
      <c r="BX95" s="99">
        <v>1.38</v>
      </c>
      <c r="BY95" s="99">
        <v>3.51</v>
      </c>
      <c r="BZ95" s="99">
        <v>0</v>
      </c>
      <c r="CA95" s="99">
        <v>255.92999999999998</v>
      </c>
      <c r="CB95" s="99">
        <v>0</v>
      </c>
      <c r="CC95" s="99">
        <v>0</v>
      </c>
      <c r="CD95" s="99">
        <v>0</v>
      </c>
      <c r="CE95" s="99">
        <v>0</v>
      </c>
      <c r="CF95" s="99">
        <v>0</v>
      </c>
      <c r="CG95" s="99">
        <v>0</v>
      </c>
      <c r="CH95" s="99">
        <v>0</v>
      </c>
      <c r="CI95" s="99">
        <v>0</v>
      </c>
      <c r="CJ95" s="99">
        <v>0</v>
      </c>
      <c r="CK95" s="99">
        <v>0</v>
      </c>
      <c r="CL95" s="99">
        <v>0</v>
      </c>
      <c r="CM95" s="99">
        <v>0</v>
      </c>
      <c r="CN95" s="99">
        <v>0</v>
      </c>
      <c r="CO95" s="99">
        <v>0</v>
      </c>
      <c r="CP95" s="99">
        <v>62.3</v>
      </c>
      <c r="CQ95" s="99">
        <v>0</v>
      </c>
      <c r="CR95" s="99">
        <v>0</v>
      </c>
      <c r="CS95" s="99">
        <v>0</v>
      </c>
      <c r="CT95" s="99">
        <v>0</v>
      </c>
      <c r="CU95" s="99">
        <v>109.63</v>
      </c>
      <c r="CV95" s="99">
        <v>0</v>
      </c>
      <c r="CW95" s="84">
        <v>0</v>
      </c>
    </row>
  </sheetData>
  <mergeCells count="115">
    <mergeCell ref="A67:A68"/>
    <mergeCell ref="A26:A27"/>
    <mergeCell ref="A28:A29"/>
    <mergeCell ref="A30:A31"/>
    <mergeCell ref="A32:A33"/>
    <mergeCell ref="A34:A35"/>
    <mergeCell ref="A1:C1"/>
    <mergeCell ref="A2:A4"/>
    <mergeCell ref="B2:B4"/>
    <mergeCell ref="C2:C4"/>
    <mergeCell ref="A63:A64"/>
    <mergeCell ref="A65:A66"/>
    <mergeCell ref="A43:A44"/>
    <mergeCell ref="A49:A50"/>
    <mergeCell ref="A57:A58"/>
    <mergeCell ref="A59:A60"/>
    <mergeCell ref="A61:A62"/>
    <mergeCell ref="D2:D4"/>
    <mergeCell ref="E2:E4"/>
    <mergeCell ref="F2:F4"/>
    <mergeCell ref="G2:G4"/>
    <mergeCell ref="H2:H4"/>
    <mergeCell ref="I2:I4"/>
    <mergeCell ref="J2:J4"/>
    <mergeCell ref="K2:K4"/>
    <mergeCell ref="L2:L4"/>
    <mergeCell ref="M2:M4"/>
    <mergeCell ref="N2:N4"/>
    <mergeCell ref="O2:O4"/>
    <mergeCell ref="P2:P4"/>
    <mergeCell ref="Q2:Q4"/>
    <mergeCell ref="R2:R4"/>
    <mergeCell ref="S2:S4"/>
    <mergeCell ref="T2:T4"/>
    <mergeCell ref="U2:U4"/>
    <mergeCell ref="V2:V4"/>
    <mergeCell ref="W2:W4"/>
    <mergeCell ref="X2:X4"/>
    <mergeCell ref="Y2:Y4"/>
    <mergeCell ref="Z2:Z4"/>
    <mergeCell ref="AA2:AA4"/>
    <mergeCell ref="AB2:AB4"/>
    <mergeCell ref="AC2:AC4"/>
    <mergeCell ref="AD2:AD4"/>
    <mergeCell ref="AE2:AE4"/>
    <mergeCell ref="AF2:AF4"/>
    <mergeCell ref="AG2:AG4"/>
    <mergeCell ref="AH2:AH4"/>
    <mergeCell ref="AI2:AI4"/>
    <mergeCell ref="AJ2:AJ4"/>
    <mergeCell ref="AK2:AK4"/>
    <mergeCell ref="AL2:AL4"/>
    <mergeCell ref="AN2:AN4"/>
    <mergeCell ref="AO2:AO4"/>
    <mergeCell ref="AP2:AP4"/>
    <mergeCell ref="AM2:AM4"/>
    <mergeCell ref="AQ2:AQ4"/>
    <mergeCell ref="AR2:AR4"/>
    <mergeCell ref="AS2:AS4"/>
    <mergeCell ref="AT2:AT4"/>
    <mergeCell ref="AU2:AU4"/>
    <mergeCell ref="AV2:AV4"/>
    <mergeCell ref="AW2:AW4"/>
    <mergeCell ref="AX2:AX4"/>
    <mergeCell ref="AY2:AY4"/>
    <mergeCell ref="AZ2:AZ4"/>
    <mergeCell ref="BA2:BA4"/>
    <mergeCell ref="BB2:BB4"/>
    <mergeCell ref="BC2:BC4"/>
    <mergeCell ref="BD2:BD4"/>
    <mergeCell ref="BE2:BE4"/>
    <mergeCell ref="BK2:BK4"/>
    <mergeCell ref="BL2:BL4"/>
    <mergeCell ref="BM2:BM4"/>
    <mergeCell ref="BN2:BN4"/>
    <mergeCell ref="BO2:BO4"/>
    <mergeCell ref="BP2:BP4"/>
    <mergeCell ref="BQ2:BQ4"/>
    <mergeCell ref="BR2:BR4"/>
    <mergeCell ref="BS2:BS4"/>
    <mergeCell ref="CT2:CT4"/>
    <mergeCell ref="CU2:CU4"/>
    <mergeCell ref="CV2:CV4"/>
    <mergeCell ref="CW2:CW4"/>
    <mergeCell ref="CM2:CM4"/>
    <mergeCell ref="CN2:CN4"/>
    <mergeCell ref="CO2:CO4"/>
    <mergeCell ref="CP2:CP4"/>
    <mergeCell ref="CQ2:CQ4"/>
    <mergeCell ref="CR2:CR4"/>
    <mergeCell ref="CS2:CS4"/>
    <mergeCell ref="CL2:CL4"/>
    <mergeCell ref="BT2:BT4"/>
    <mergeCell ref="BU2:BU4"/>
    <mergeCell ref="BV2:BV4"/>
    <mergeCell ref="BW2:BW4"/>
    <mergeCell ref="BX2:BX4"/>
    <mergeCell ref="BF2:BF4"/>
    <mergeCell ref="CC2:CC4"/>
    <mergeCell ref="CD2:CD4"/>
    <mergeCell ref="CE2:CE4"/>
    <mergeCell ref="CF2:CF4"/>
    <mergeCell ref="CG2:CG4"/>
    <mergeCell ref="CH2:CH4"/>
    <mergeCell ref="CI2:CI4"/>
    <mergeCell ref="CJ2:CJ4"/>
    <mergeCell ref="CK2:CK4"/>
    <mergeCell ref="BG2:BG4"/>
    <mergeCell ref="BH2:BH4"/>
    <mergeCell ref="BI2:BI4"/>
    <mergeCell ref="BJ2:BJ4"/>
    <mergeCell ref="BY2:BY4"/>
    <mergeCell ref="BZ2:BZ4"/>
    <mergeCell ref="CA2:CA4"/>
    <mergeCell ref="CB2:CB4"/>
  </mergeCells>
  <pageMargins left="0.16" right="0.18" top="0.25" bottom="0.27" header="0.17" footer="0.17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W95"/>
  <sheetViews>
    <sheetView workbookViewId="0">
      <pane xSplit="3" ySplit="4" topLeftCell="D68" activePane="bottomRight" state="frozen"/>
      <selection pane="topRight" activeCell="D1" sqref="D1"/>
      <selection pane="bottomLeft" activeCell="A5" sqref="A5"/>
      <selection pane="bottomRight" activeCell="H89" sqref="H89"/>
    </sheetView>
  </sheetViews>
  <sheetFormatPr defaultRowHeight="15"/>
  <cols>
    <col min="1" max="1" width="46.85546875" customWidth="1"/>
    <col min="2" max="2" width="15.7109375" customWidth="1"/>
    <col min="3" max="3" width="15.140625" customWidth="1"/>
  </cols>
  <sheetData>
    <row r="1" spans="1:101" ht="49.5" customHeight="1" thickBot="1">
      <c r="A1" s="479" t="s">
        <v>187</v>
      </c>
      <c r="B1" s="479"/>
      <c r="C1" s="479"/>
    </row>
    <row r="2" spans="1:101" ht="54.95" customHeight="1">
      <c r="A2" s="498" t="s">
        <v>1</v>
      </c>
      <c r="B2" s="500" t="s">
        <v>2</v>
      </c>
      <c r="C2" s="502" t="s">
        <v>3</v>
      </c>
      <c r="D2" s="494" t="s">
        <v>4</v>
      </c>
      <c r="E2" s="490" t="s">
        <v>5</v>
      </c>
      <c r="F2" s="490" t="s">
        <v>6</v>
      </c>
      <c r="G2" s="490" t="s">
        <v>7</v>
      </c>
      <c r="H2" s="490" t="s">
        <v>8</v>
      </c>
      <c r="I2" s="490" t="s">
        <v>9</v>
      </c>
      <c r="J2" s="490" t="s">
        <v>10</v>
      </c>
      <c r="K2" s="490" t="s">
        <v>11</v>
      </c>
      <c r="L2" s="490" t="s">
        <v>12</v>
      </c>
      <c r="M2" s="490" t="s">
        <v>13</v>
      </c>
      <c r="N2" s="490" t="s">
        <v>14</v>
      </c>
      <c r="O2" s="490" t="s">
        <v>15</v>
      </c>
      <c r="P2" s="490" t="s">
        <v>16</v>
      </c>
      <c r="Q2" s="490" t="s">
        <v>17</v>
      </c>
      <c r="R2" s="490" t="s">
        <v>18</v>
      </c>
      <c r="S2" s="490" t="s">
        <v>19</v>
      </c>
      <c r="T2" s="492" t="s">
        <v>20</v>
      </c>
      <c r="U2" s="494" t="s">
        <v>21</v>
      </c>
      <c r="V2" s="490" t="s">
        <v>22</v>
      </c>
      <c r="W2" s="490" t="s">
        <v>23</v>
      </c>
      <c r="X2" s="490" t="s">
        <v>24</v>
      </c>
      <c r="Y2" s="490" t="s">
        <v>25</v>
      </c>
      <c r="Z2" s="490" t="s">
        <v>26</v>
      </c>
      <c r="AA2" s="490" t="s">
        <v>27</v>
      </c>
      <c r="AB2" s="490" t="s">
        <v>28</v>
      </c>
      <c r="AC2" s="490" t="s">
        <v>29</v>
      </c>
      <c r="AD2" s="490" t="s">
        <v>30</v>
      </c>
      <c r="AE2" s="490" t="s">
        <v>31</v>
      </c>
      <c r="AF2" s="490" t="s">
        <v>32</v>
      </c>
      <c r="AG2" s="490" t="s">
        <v>33</v>
      </c>
      <c r="AH2" s="490" t="s">
        <v>34</v>
      </c>
      <c r="AI2" s="490" t="s">
        <v>35</v>
      </c>
      <c r="AJ2" s="490" t="s">
        <v>36</v>
      </c>
      <c r="AK2" s="490" t="s">
        <v>37</v>
      </c>
      <c r="AL2" s="490" t="s">
        <v>38</v>
      </c>
      <c r="AM2" s="490" t="s">
        <v>39</v>
      </c>
      <c r="AN2" s="490" t="s">
        <v>40</v>
      </c>
      <c r="AO2" s="490" t="s">
        <v>41</v>
      </c>
      <c r="AP2" s="490" t="s">
        <v>42</v>
      </c>
      <c r="AQ2" s="490" t="s">
        <v>43</v>
      </c>
      <c r="AR2" s="492" t="s">
        <v>44</v>
      </c>
      <c r="AS2" s="494" t="s">
        <v>45</v>
      </c>
      <c r="AT2" s="490" t="s">
        <v>46</v>
      </c>
      <c r="AU2" s="490" t="s">
        <v>47</v>
      </c>
      <c r="AV2" s="496" t="s">
        <v>48</v>
      </c>
      <c r="AW2" s="490" t="s">
        <v>49</v>
      </c>
      <c r="AX2" s="490" t="s">
        <v>50</v>
      </c>
      <c r="AY2" s="490" t="s">
        <v>51</v>
      </c>
      <c r="AZ2" s="490" t="s">
        <v>52</v>
      </c>
      <c r="BA2" s="490" t="s">
        <v>53</v>
      </c>
      <c r="BB2" s="492" t="s">
        <v>54</v>
      </c>
      <c r="BC2" s="494" t="s">
        <v>55</v>
      </c>
      <c r="BD2" s="490" t="s">
        <v>56</v>
      </c>
      <c r="BE2" s="490" t="s">
        <v>57</v>
      </c>
      <c r="BF2" s="490" t="s">
        <v>58</v>
      </c>
      <c r="BG2" s="490" t="s">
        <v>59</v>
      </c>
      <c r="BH2" s="490" t="s">
        <v>60</v>
      </c>
      <c r="BI2" s="490" t="s">
        <v>61</v>
      </c>
      <c r="BJ2" s="490" t="s">
        <v>62</v>
      </c>
      <c r="BK2" s="490" t="s">
        <v>63</v>
      </c>
      <c r="BL2" s="490" t="s">
        <v>64</v>
      </c>
      <c r="BM2" s="492" t="s">
        <v>65</v>
      </c>
      <c r="BN2" s="494" t="s">
        <v>66</v>
      </c>
      <c r="BO2" s="490" t="s">
        <v>67</v>
      </c>
      <c r="BP2" s="490" t="s">
        <v>68</v>
      </c>
      <c r="BQ2" s="490" t="s">
        <v>69</v>
      </c>
      <c r="BR2" s="490" t="s">
        <v>70</v>
      </c>
      <c r="BS2" s="490" t="s">
        <v>71</v>
      </c>
      <c r="BT2" s="490" t="s">
        <v>72</v>
      </c>
      <c r="BU2" s="490" t="s">
        <v>73</v>
      </c>
      <c r="BV2" s="490" t="s">
        <v>74</v>
      </c>
      <c r="BW2" s="490" t="s">
        <v>75</v>
      </c>
      <c r="BX2" s="490" t="s">
        <v>76</v>
      </c>
      <c r="BY2" s="490" t="s">
        <v>77</v>
      </c>
      <c r="BZ2" s="490" t="s">
        <v>78</v>
      </c>
      <c r="CA2" s="490" t="s">
        <v>79</v>
      </c>
      <c r="CB2" s="490" t="s">
        <v>80</v>
      </c>
      <c r="CC2" s="490" t="s">
        <v>81</v>
      </c>
      <c r="CD2" s="490" t="s">
        <v>82</v>
      </c>
      <c r="CE2" s="490" t="s">
        <v>83</v>
      </c>
      <c r="CF2" s="490" t="s">
        <v>84</v>
      </c>
      <c r="CG2" s="490" t="s">
        <v>85</v>
      </c>
      <c r="CH2" s="490" t="s">
        <v>86</v>
      </c>
      <c r="CI2" s="490" t="s">
        <v>87</v>
      </c>
      <c r="CJ2" s="490" t="s">
        <v>88</v>
      </c>
      <c r="CK2" s="490" t="s">
        <v>89</v>
      </c>
      <c r="CL2" s="490" t="s">
        <v>90</v>
      </c>
      <c r="CM2" s="490" t="s">
        <v>91</v>
      </c>
      <c r="CN2" s="490" t="s">
        <v>92</v>
      </c>
      <c r="CO2" s="490" t="s">
        <v>93</v>
      </c>
      <c r="CP2" s="490" t="s">
        <v>94</v>
      </c>
      <c r="CQ2" s="490" t="s">
        <v>95</v>
      </c>
      <c r="CR2" s="490" t="s">
        <v>96</v>
      </c>
      <c r="CS2" s="490" t="s">
        <v>97</v>
      </c>
      <c r="CT2" s="490" t="s">
        <v>98</v>
      </c>
      <c r="CU2" s="490" t="s">
        <v>99</v>
      </c>
      <c r="CV2" s="490" t="s">
        <v>100</v>
      </c>
      <c r="CW2" s="492" t="s">
        <v>101</v>
      </c>
    </row>
    <row r="3" spans="1:101" ht="54.95" customHeight="1">
      <c r="A3" s="499"/>
      <c r="B3" s="501"/>
      <c r="C3" s="503"/>
      <c r="D3" s="495"/>
      <c r="E3" s="491"/>
      <c r="F3" s="491"/>
      <c r="G3" s="491"/>
      <c r="H3" s="491"/>
      <c r="I3" s="491"/>
      <c r="J3" s="491"/>
      <c r="K3" s="491"/>
      <c r="L3" s="491"/>
      <c r="M3" s="491"/>
      <c r="N3" s="491"/>
      <c r="O3" s="491"/>
      <c r="P3" s="491"/>
      <c r="Q3" s="491"/>
      <c r="R3" s="491"/>
      <c r="S3" s="491"/>
      <c r="T3" s="493"/>
      <c r="U3" s="495"/>
      <c r="V3" s="491"/>
      <c r="W3" s="491"/>
      <c r="X3" s="491"/>
      <c r="Y3" s="491"/>
      <c r="Z3" s="491"/>
      <c r="AA3" s="491"/>
      <c r="AB3" s="491"/>
      <c r="AC3" s="491"/>
      <c r="AD3" s="491"/>
      <c r="AE3" s="491"/>
      <c r="AF3" s="491"/>
      <c r="AG3" s="491"/>
      <c r="AH3" s="491"/>
      <c r="AI3" s="491"/>
      <c r="AJ3" s="491"/>
      <c r="AK3" s="491"/>
      <c r="AL3" s="491"/>
      <c r="AM3" s="491"/>
      <c r="AN3" s="491"/>
      <c r="AO3" s="491"/>
      <c r="AP3" s="491"/>
      <c r="AQ3" s="491"/>
      <c r="AR3" s="493"/>
      <c r="AS3" s="495"/>
      <c r="AT3" s="491"/>
      <c r="AU3" s="491"/>
      <c r="AV3" s="497"/>
      <c r="AW3" s="491"/>
      <c r="AX3" s="491"/>
      <c r="AY3" s="491"/>
      <c r="AZ3" s="491"/>
      <c r="BA3" s="491"/>
      <c r="BB3" s="493"/>
      <c r="BC3" s="495"/>
      <c r="BD3" s="491"/>
      <c r="BE3" s="491"/>
      <c r="BF3" s="491"/>
      <c r="BG3" s="491"/>
      <c r="BH3" s="491"/>
      <c r="BI3" s="491"/>
      <c r="BJ3" s="491"/>
      <c r="BK3" s="491"/>
      <c r="BL3" s="491"/>
      <c r="BM3" s="493"/>
      <c r="BN3" s="495"/>
      <c r="BO3" s="491"/>
      <c r="BP3" s="491"/>
      <c r="BQ3" s="491"/>
      <c r="BR3" s="491"/>
      <c r="BS3" s="491"/>
      <c r="BT3" s="491"/>
      <c r="BU3" s="491"/>
      <c r="BV3" s="491"/>
      <c r="BW3" s="491"/>
      <c r="BX3" s="491"/>
      <c r="BY3" s="491"/>
      <c r="BZ3" s="491"/>
      <c r="CA3" s="491"/>
      <c r="CB3" s="491"/>
      <c r="CC3" s="491"/>
      <c r="CD3" s="491"/>
      <c r="CE3" s="491"/>
      <c r="CF3" s="491"/>
      <c r="CG3" s="491"/>
      <c r="CH3" s="491"/>
      <c r="CI3" s="491"/>
      <c r="CJ3" s="491"/>
      <c r="CK3" s="491"/>
      <c r="CL3" s="491"/>
      <c r="CM3" s="491"/>
      <c r="CN3" s="491"/>
      <c r="CO3" s="491"/>
      <c r="CP3" s="491"/>
      <c r="CQ3" s="491"/>
      <c r="CR3" s="491"/>
      <c r="CS3" s="491"/>
      <c r="CT3" s="491"/>
      <c r="CU3" s="491"/>
      <c r="CV3" s="491"/>
      <c r="CW3" s="493"/>
    </row>
    <row r="4" spans="1:101" ht="54.95" customHeight="1">
      <c r="A4" s="499"/>
      <c r="B4" s="501"/>
      <c r="C4" s="503"/>
      <c r="D4" s="495"/>
      <c r="E4" s="491"/>
      <c r="F4" s="491"/>
      <c r="G4" s="491"/>
      <c r="H4" s="491"/>
      <c r="I4" s="491"/>
      <c r="J4" s="491"/>
      <c r="K4" s="491"/>
      <c r="L4" s="491"/>
      <c r="M4" s="491"/>
      <c r="N4" s="491"/>
      <c r="O4" s="491"/>
      <c r="P4" s="491"/>
      <c r="Q4" s="491"/>
      <c r="R4" s="491"/>
      <c r="S4" s="491"/>
      <c r="T4" s="493"/>
      <c r="U4" s="495"/>
      <c r="V4" s="491"/>
      <c r="W4" s="491"/>
      <c r="X4" s="491"/>
      <c r="Y4" s="491"/>
      <c r="Z4" s="491"/>
      <c r="AA4" s="491"/>
      <c r="AB4" s="491"/>
      <c r="AC4" s="491"/>
      <c r="AD4" s="491"/>
      <c r="AE4" s="491"/>
      <c r="AF4" s="491"/>
      <c r="AG4" s="491"/>
      <c r="AH4" s="491"/>
      <c r="AI4" s="491"/>
      <c r="AJ4" s="491"/>
      <c r="AK4" s="491"/>
      <c r="AL4" s="491"/>
      <c r="AM4" s="491"/>
      <c r="AN4" s="491"/>
      <c r="AO4" s="491"/>
      <c r="AP4" s="491"/>
      <c r="AQ4" s="491"/>
      <c r="AR4" s="493"/>
      <c r="AS4" s="495"/>
      <c r="AT4" s="491"/>
      <c r="AU4" s="491"/>
      <c r="AV4" s="497"/>
      <c r="AW4" s="491"/>
      <c r="AX4" s="491"/>
      <c r="AY4" s="491"/>
      <c r="AZ4" s="491"/>
      <c r="BA4" s="491"/>
      <c r="BB4" s="493"/>
      <c r="BC4" s="495"/>
      <c r="BD4" s="491"/>
      <c r="BE4" s="491"/>
      <c r="BF4" s="491"/>
      <c r="BG4" s="491"/>
      <c r="BH4" s="491"/>
      <c r="BI4" s="491"/>
      <c r="BJ4" s="491"/>
      <c r="BK4" s="491"/>
      <c r="BL4" s="491"/>
      <c r="BM4" s="493"/>
      <c r="BN4" s="495"/>
      <c r="BO4" s="491"/>
      <c r="BP4" s="491"/>
      <c r="BQ4" s="491"/>
      <c r="BR4" s="491"/>
      <c r="BS4" s="491"/>
      <c r="BT4" s="491"/>
      <c r="BU4" s="491"/>
      <c r="BV4" s="491"/>
      <c r="BW4" s="491"/>
      <c r="BX4" s="491"/>
      <c r="BY4" s="491"/>
      <c r="BZ4" s="491"/>
      <c r="CA4" s="491"/>
      <c r="CB4" s="491"/>
      <c r="CC4" s="491"/>
      <c r="CD4" s="491"/>
      <c r="CE4" s="491"/>
      <c r="CF4" s="491"/>
      <c r="CG4" s="491"/>
      <c r="CH4" s="491"/>
      <c r="CI4" s="491"/>
      <c r="CJ4" s="491"/>
      <c r="CK4" s="491"/>
      <c r="CL4" s="491"/>
      <c r="CM4" s="491"/>
      <c r="CN4" s="491"/>
      <c r="CO4" s="491"/>
      <c r="CP4" s="491"/>
      <c r="CQ4" s="491"/>
      <c r="CR4" s="491"/>
      <c r="CS4" s="491"/>
      <c r="CT4" s="491"/>
      <c r="CU4" s="491"/>
      <c r="CV4" s="491"/>
      <c r="CW4" s="493"/>
    </row>
    <row r="5" spans="1:101" ht="9.75" customHeight="1">
      <c r="A5" s="418"/>
      <c r="B5" s="419"/>
      <c r="C5" s="420"/>
      <c r="D5" s="421"/>
      <c r="E5" s="422"/>
      <c r="F5" s="422"/>
      <c r="G5" s="422"/>
      <c r="H5" s="422"/>
      <c r="I5" s="422"/>
      <c r="J5" s="422"/>
      <c r="K5" s="422"/>
      <c r="L5" s="422"/>
      <c r="M5" s="422"/>
      <c r="N5" s="422"/>
      <c r="O5" s="422"/>
      <c r="P5" s="422"/>
      <c r="Q5" s="422"/>
      <c r="R5" s="422"/>
      <c r="S5" s="422"/>
      <c r="T5" s="423"/>
      <c r="U5" s="421"/>
      <c r="V5" s="422"/>
      <c r="W5" s="422"/>
      <c r="X5" s="422"/>
      <c r="Y5" s="422"/>
      <c r="Z5" s="422"/>
      <c r="AA5" s="422"/>
      <c r="AB5" s="422"/>
      <c r="AC5" s="422"/>
      <c r="AD5" s="422"/>
      <c r="AE5" s="422"/>
      <c r="AF5" s="422"/>
      <c r="AG5" s="422"/>
      <c r="AH5" s="422"/>
      <c r="AI5" s="422"/>
      <c r="AJ5" s="422"/>
      <c r="AK5" s="422"/>
      <c r="AL5" s="422"/>
      <c r="AM5" s="422"/>
      <c r="AN5" s="422"/>
      <c r="AO5" s="422"/>
      <c r="AP5" s="422"/>
      <c r="AQ5" s="422"/>
      <c r="AR5" s="423"/>
      <c r="AS5" s="421"/>
      <c r="AT5" s="422"/>
      <c r="AU5" s="422"/>
      <c r="AV5" s="422"/>
      <c r="AW5" s="422"/>
      <c r="AX5" s="422"/>
      <c r="AY5" s="422"/>
      <c r="AZ5" s="422"/>
      <c r="BA5" s="422"/>
      <c r="BB5" s="423"/>
      <c r="BC5" s="421"/>
      <c r="BD5" s="422"/>
      <c r="BE5" s="422"/>
      <c r="BF5" s="422"/>
      <c r="BG5" s="422"/>
      <c r="BH5" s="422"/>
      <c r="BI5" s="422"/>
      <c r="BJ5" s="422"/>
      <c r="BK5" s="422"/>
      <c r="BL5" s="422"/>
      <c r="BM5" s="423"/>
      <c r="BN5" s="421"/>
      <c r="BO5" s="422"/>
      <c r="BP5" s="422"/>
      <c r="BQ5" s="422"/>
      <c r="BR5" s="422"/>
      <c r="BS5" s="422"/>
      <c r="BT5" s="422"/>
      <c r="BU5" s="422"/>
      <c r="BV5" s="422"/>
      <c r="BW5" s="422"/>
      <c r="BX5" s="422"/>
      <c r="BY5" s="422"/>
      <c r="BZ5" s="422"/>
      <c r="CA5" s="422"/>
      <c r="CB5" s="422"/>
      <c r="CC5" s="422"/>
      <c r="CD5" s="422"/>
      <c r="CE5" s="422"/>
      <c r="CF5" s="422"/>
      <c r="CG5" s="422"/>
      <c r="CH5" s="422"/>
      <c r="CI5" s="422"/>
      <c r="CJ5" s="422"/>
      <c r="CK5" s="422"/>
      <c r="CL5" s="422"/>
      <c r="CM5" s="422"/>
      <c r="CN5" s="422"/>
      <c r="CO5" s="422"/>
      <c r="CP5" s="422"/>
      <c r="CQ5" s="422"/>
      <c r="CR5" s="422"/>
      <c r="CS5" s="422"/>
      <c r="CT5" s="422"/>
      <c r="CU5" s="422"/>
      <c r="CV5" s="422"/>
      <c r="CW5" s="423"/>
    </row>
    <row r="6" spans="1:101" ht="15.75">
      <c r="A6" s="219" t="s">
        <v>102</v>
      </c>
      <c r="B6" s="220" t="s">
        <v>103</v>
      </c>
      <c r="C6" s="221">
        <v>6990.96</v>
      </c>
      <c r="D6" s="221">
        <v>0</v>
      </c>
      <c r="E6" s="221">
        <v>0</v>
      </c>
      <c r="F6" s="221">
        <v>0</v>
      </c>
      <c r="G6" s="221">
        <v>0</v>
      </c>
      <c r="H6" s="221">
        <v>0</v>
      </c>
      <c r="I6" s="221">
        <v>0</v>
      </c>
      <c r="J6" s="221">
        <v>0</v>
      </c>
      <c r="K6" s="221">
        <v>0</v>
      </c>
      <c r="L6" s="221">
        <v>0</v>
      </c>
      <c r="M6" s="221">
        <v>0</v>
      </c>
      <c r="N6" s="221">
        <v>96.58</v>
      </c>
      <c r="O6" s="221">
        <v>21.81</v>
      </c>
      <c r="P6" s="221">
        <v>10.19</v>
      </c>
      <c r="Q6" s="221">
        <v>0</v>
      </c>
      <c r="R6" s="221">
        <v>0</v>
      </c>
      <c r="S6" s="221">
        <v>0</v>
      </c>
      <c r="T6" s="221">
        <v>19.27</v>
      </c>
      <c r="U6" s="221">
        <v>2.88</v>
      </c>
      <c r="V6" s="221">
        <v>0</v>
      </c>
      <c r="W6" s="221">
        <v>0</v>
      </c>
      <c r="X6" s="221">
        <v>0</v>
      </c>
      <c r="Y6" s="221">
        <v>0</v>
      </c>
      <c r="Z6" s="221">
        <v>0</v>
      </c>
      <c r="AA6" s="221">
        <v>931.94</v>
      </c>
      <c r="AB6" s="221">
        <v>0</v>
      </c>
      <c r="AC6" s="221">
        <v>0</v>
      </c>
      <c r="AD6" s="221">
        <v>51.93</v>
      </c>
      <c r="AE6" s="221">
        <v>0</v>
      </c>
      <c r="AF6" s="221">
        <v>0</v>
      </c>
      <c r="AG6" s="221">
        <v>0</v>
      </c>
      <c r="AH6" s="221">
        <v>0</v>
      </c>
      <c r="AI6" s="221">
        <v>33.61</v>
      </c>
      <c r="AJ6" s="221">
        <v>3.26</v>
      </c>
      <c r="AK6" s="221">
        <v>0</v>
      </c>
      <c r="AL6" s="221">
        <v>0</v>
      </c>
      <c r="AM6" s="221">
        <v>0</v>
      </c>
      <c r="AN6" s="221">
        <v>0</v>
      </c>
      <c r="AO6" s="221">
        <v>0</v>
      </c>
      <c r="AP6" s="221">
        <v>32.76</v>
      </c>
      <c r="AQ6" s="221">
        <v>0</v>
      </c>
      <c r="AR6" s="221">
        <v>12.2</v>
      </c>
      <c r="AS6" s="221">
        <v>62.47</v>
      </c>
      <c r="AT6" s="221">
        <v>0</v>
      </c>
      <c r="AU6" s="221">
        <v>48.56</v>
      </c>
      <c r="AV6" s="221">
        <v>0</v>
      </c>
      <c r="AW6" s="221">
        <v>24.99</v>
      </c>
      <c r="AX6" s="221">
        <v>48.56</v>
      </c>
      <c r="AY6" s="221">
        <v>0</v>
      </c>
      <c r="AZ6" s="221">
        <v>323.97000000000003</v>
      </c>
      <c r="BA6" s="221">
        <v>0</v>
      </c>
      <c r="BB6" s="221">
        <v>57.48</v>
      </c>
      <c r="BC6" s="221">
        <v>0</v>
      </c>
      <c r="BD6" s="221">
        <v>0</v>
      </c>
      <c r="BE6" s="221">
        <v>221.24</v>
      </c>
      <c r="BF6" s="221">
        <v>0</v>
      </c>
      <c r="BG6" s="221">
        <v>28.14</v>
      </c>
      <c r="BH6" s="221">
        <v>18.059999999999999</v>
      </c>
      <c r="BI6" s="221">
        <v>25.41</v>
      </c>
      <c r="BJ6" s="221">
        <v>15.82</v>
      </c>
      <c r="BK6" s="221">
        <v>548.88</v>
      </c>
      <c r="BL6" s="221">
        <v>97.56</v>
      </c>
      <c r="BM6" s="221">
        <v>1842.34</v>
      </c>
      <c r="BN6" s="221">
        <v>385.51</v>
      </c>
      <c r="BO6" s="221">
        <v>0</v>
      </c>
      <c r="BP6" s="221">
        <v>0</v>
      </c>
      <c r="BQ6" s="221">
        <v>0</v>
      </c>
      <c r="BR6" s="221">
        <v>34.42</v>
      </c>
      <c r="BS6" s="221">
        <v>22.08</v>
      </c>
      <c r="BT6" s="221">
        <v>366.11</v>
      </c>
      <c r="BU6" s="221">
        <v>989.11</v>
      </c>
      <c r="BV6" s="221">
        <v>0</v>
      </c>
      <c r="BW6" s="221">
        <v>0</v>
      </c>
      <c r="BX6" s="221">
        <v>0</v>
      </c>
      <c r="BY6" s="221">
        <v>0</v>
      </c>
      <c r="BZ6" s="221">
        <v>0</v>
      </c>
      <c r="CA6" s="221">
        <v>0</v>
      </c>
      <c r="CB6" s="221">
        <v>0</v>
      </c>
      <c r="CC6" s="221">
        <v>613.81999999999994</v>
      </c>
      <c r="CD6" s="221">
        <v>0</v>
      </c>
      <c r="CE6" s="221">
        <v>0</v>
      </c>
      <c r="CF6" s="221">
        <v>0</v>
      </c>
      <c r="CG6" s="221">
        <v>0</v>
      </c>
      <c r="CH6" s="221">
        <v>0</v>
      </c>
      <c r="CI6" s="221">
        <v>0</v>
      </c>
      <c r="CJ6" s="221">
        <v>0</v>
      </c>
      <c r="CK6" s="221">
        <v>0</v>
      </c>
      <c r="CL6" s="221">
        <v>0</v>
      </c>
      <c r="CM6" s="221">
        <v>0</v>
      </c>
      <c r="CN6" s="221">
        <v>0</v>
      </c>
      <c r="CO6" s="221">
        <v>0</v>
      </c>
      <c r="CP6" s="221">
        <v>0</v>
      </c>
      <c r="CQ6" s="221">
        <v>0</v>
      </c>
      <c r="CR6" s="221">
        <v>0</v>
      </c>
      <c r="CS6" s="221">
        <v>0</v>
      </c>
      <c r="CT6" s="221">
        <v>0</v>
      </c>
      <c r="CU6" s="221">
        <v>0</v>
      </c>
      <c r="CV6" s="221">
        <v>0</v>
      </c>
      <c r="CW6" s="221">
        <v>0</v>
      </c>
    </row>
    <row r="7" spans="1:101" ht="15.75">
      <c r="A7" s="222" t="s">
        <v>104</v>
      </c>
      <c r="B7" s="223" t="s">
        <v>105</v>
      </c>
      <c r="C7" s="224"/>
      <c r="D7" s="225"/>
      <c r="E7" s="226"/>
      <c r="F7" s="226"/>
      <c r="G7" s="226"/>
      <c r="H7" s="226"/>
      <c r="I7" s="226"/>
      <c r="J7" s="226"/>
      <c r="K7" s="226"/>
      <c r="L7" s="226"/>
      <c r="M7" s="226"/>
      <c r="N7" s="226"/>
      <c r="O7" s="226"/>
      <c r="P7" s="226"/>
      <c r="Q7" s="226"/>
      <c r="R7" s="226"/>
      <c r="S7" s="226"/>
      <c r="T7" s="224"/>
      <c r="U7" s="225"/>
      <c r="V7" s="226"/>
      <c r="W7" s="226"/>
      <c r="X7" s="226"/>
      <c r="Y7" s="226"/>
      <c r="Z7" s="226"/>
      <c r="AA7" s="226"/>
      <c r="AB7" s="226"/>
      <c r="AC7" s="226"/>
      <c r="AD7" s="226"/>
      <c r="AE7" s="226"/>
      <c r="AF7" s="226"/>
      <c r="AG7" s="226"/>
      <c r="AH7" s="226"/>
      <c r="AI7" s="226"/>
      <c r="AJ7" s="226"/>
      <c r="AK7" s="226"/>
      <c r="AL7" s="226"/>
      <c r="AM7" s="226"/>
      <c r="AN7" s="226"/>
      <c r="AO7" s="226"/>
      <c r="AP7" s="226"/>
      <c r="AQ7" s="226"/>
      <c r="AR7" s="224"/>
      <c r="AS7" s="225"/>
      <c r="AT7" s="226"/>
      <c r="AU7" s="226"/>
      <c r="AV7" s="226"/>
      <c r="AW7" s="226"/>
      <c r="AX7" s="226"/>
      <c r="AY7" s="226"/>
      <c r="AZ7" s="226"/>
      <c r="BA7" s="226"/>
      <c r="BB7" s="224"/>
      <c r="BC7" s="225"/>
      <c r="BD7" s="226"/>
      <c r="BE7" s="226"/>
      <c r="BF7" s="226"/>
      <c r="BG7" s="226"/>
      <c r="BH7" s="226"/>
      <c r="BI7" s="226"/>
      <c r="BJ7" s="226"/>
      <c r="BK7" s="226"/>
      <c r="BL7" s="226"/>
      <c r="BM7" s="224"/>
      <c r="BN7" s="225"/>
      <c r="BO7" s="226"/>
      <c r="BP7" s="226"/>
      <c r="BQ7" s="226"/>
      <c r="BR7" s="226"/>
      <c r="BS7" s="226"/>
      <c r="BT7" s="226"/>
      <c r="BU7" s="226"/>
      <c r="BV7" s="226"/>
      <c r="BW7" s="226"/>
      <c r="BX7" s="226"/>
      <c r="BY7" s="226"/>
      <c r="BZ7" s="226"/>
      <c r="CA7" s="226"/>
      <c r="CB7" s="226"/>
      <c r="CC7" s="226"/>
      <c r="CD7" s="226"/>
      <c r="CE7" s="226"/>
      <c r="CF7" s="226"/>
      <c r="CG7" s="226"/>
      <c r="CH7" s="226"/>
      <c r="CI7" s="226"/>
      <c r="CJ7" s="226"/>
      <c r="CK7" s="226"/>
      <c r="CL7" s="226"/>
      <c r="CM7" s="226"/>
      <c r="CN7" s="226"/>
      <c r="CO7" s="226"/>
      <c r="CP7" s="226"/>
      <c r="CQ7" s="226"/>
      <c r="CR7" s="226"/>
      <c r="CS7" s="226"/>
      <c r="CT7" s="226"/>
      <c r="CU7" s="226"/>
      <c r="CV7" s="226"/>
      <c r="CW7" s="224"/>
    </row>
    <row r="8" spans="1:101" ht="15.75">
      <c r="A8" s="227" t="s">
        <v>106</v>
      </c>
      <c r="B8" s="223" t="s">
        <v>107</v>
      </c>
      <c r="C8" s="224">
        <v>0.10200000000000001</v>
      </c>
      <c r="D8" s="225">
        <v>0</v>
      </c>
      <c r="E8" s="226">
        <v>0</v>
      </c>
      <c r="F8" s="226">
        <v>0</v>
      </c>
      <c r="G8" s="226">
        <v>0</v>
      </c>
      <c r="H8" s="226">
        <v>0</v>
      </c>
      <c r="I8" s="226">
        <v>0</v>
      </c>
      <c r="J8" s="226">
        <v>0</v>
      </c>
      <c r="K8" s="226">
        <v>0</v>
      </c>
      <c r="L8" s="226">
        <v>0</v>
      </c>
      <c r="M8" s="226">
        <v>0</v>
      </c>
      <c r="N8" s="226">
        <v>0</v>
      </c>
      <c r="O8" s="226">
        <v>0</v>
      </c>
      <c r="P8" s="226">
        <v>0</v>
      </c>
      <c r="Q8" s="226">
        <v>0</v>
      </c>
      <c r="R8" s="226">
        <v>0</v>
      </c>
      <c r="S8" s="226">
        <v>0</v>
      </c>
      <c r="T8" s="224">
        <v>0</v>
      </c>
      <c r="U8" s="225">
        <v>3.5000000000000001E-3</v>
      </c>
      <c r="V8" s="226">
        <v>0</v>
      </c>
      <c r="W8" s="226">
        <v>0</v>
      </c>
      <c r="X8" s="226">
        <v>0</v>
      </c>
      <c r="Y8" s="226">
        <v>0</v>
      </c>
      <c r="Z8" s="226">
        <v>0</v>
      </c>
      <c r="AA8" s="226">
        <v>0</v>
      </c>
      <c r="AB8" s="226">
        <v>0</v>
      </c>
      <c r="AC8" s="226">
        <v>0</v>
      </c>
      <c r="AD8" s="226">
        <v>0</v>
      </c>
      <c r="AE8" s="226">
        <v>0</v>
      </c>
      <c r="AF8" s="226">
        <v>0</v>
      </c>
      <c r="AG8" s="226">
        <v>0</v>
      </c>
      <c r="AH8" s="226">
        <v>0</v>
      </c>
      <c r="AI8" s="226">
        <v>0</v>
      </c>
      <c r="AJ8" s="226">
        <v>3.0000000000000001E-3</v>
      </c>
      <c r="AK8" s="226">
        <v>0</v>
      </c>
      <c r="AL8" s="226">
        <v>0</v>
      </c>
      <c r="AM8" s="226">
        <v>0</v>
      </c>
      <c r="AN8" s="226">
        <v>0</v>
      </c>
      <c r="AO8" s="226">
        <v>0</v>
      </c>
      <c r="AP8" s="226">
        <v>0</v>
      </c>
      <c r="AQ8" s="226">
        <v>0</v>
      </c>
      <c r="AR8" s="224">
        <v>5.4999999999999997E-3</v>
      </c>
      <c r="AS8" s="225">
        <v>0</v>
      </c>
      <c r="AT8" s="226">
        <v>0</v>
      </c>
      <c r="AU8" s="226">
        <v>0</v>
      </c>
      <c r="AV8" s="226">
        <v>0</v>
      </c>
      <c r="AW8" s="226">
        <v>0</v>
      </c>
      <c r="AX8" s="226">
        <v>0</v>
      </c>
      <c r="AY8" s="226">
        <v>0</v>
      </c>
      <c r="AZ8" s="226">
        <v>0</v>
      </c>
      <c r="BA8" s="226">
        <v>0</v>
      </c>
      <c r="BB8" s="224">
        <v>7.0000000000000007E-2</v>
      </c>
      <c r="BC8" s="225">
        <v>0</v>
      </c>
      <c r="BD8" s="226">
        <v>0</v>
      </c>
      <c r="BE8" s="226">
        <v>0</v>
      </c>
      <c r="BF8" s="226">
        <v>0</v>
      </c>
      <c r="BG8" s="226">
        <v>0</v>
      </c>
      <c r="BH8" s="226">
        <v>0</v>
      </c>
      <c r="BI8" s="226">
        <v>0</v>
      </c>
      <c r="BJ8" s="226">
        <v>0</v>
      </c>
      <c r="BK8" s="226">
        <v>0.02</v>
      </c>
      <c r="BL8" s="226">
        <v>0</v>
      </c>
      <c r="BM8" s="224">
        <v>0</v>
      </c>
      <c r="BN8" s="225">
        <v>0</v>
      </c>
      <c r="BO8" s="226">
        <v>0</v>
      </c>
      <c r="BP8" s="226">
        <v>0</v>
      </c>
      <c r="BQ8" s="226">
        <v>0</v>
      </c>
      <c r="BR8" s="226">
        <v>0</v>
      </c>
      <c r="BS8" s="226">
        <v>0</v>
      </c>
      <c r="BT8" s="226">
        <v>0</v>
      </c>
      <c r="BU8" s="226">
        <v>0</v>
      </c>
      <c r="BV8" s="226">
        <v>0</v>
      </c>
      <c r="BW8" s="226">
        <v>0</v>
      </c>
      <c r="BX8" s="226">
        <v>0</v>
      </c>
      <c r="BY8" s="226">
        <v>0</v>
      </c>
      <c r="BZ8" s="226">
        <v>0</v>
      </c>
      <c r="CA8" s="226">
        <v>0</v>
      </c>
      <c r="CB8" s="226">
        <v>0</v>
      </c>
      <c r="CC8" s="226">
        <v>0</v>
      </c>
      <c r="CD8" s="226">
        <v>0</v>
      </c>
      <c r="CE8" s="226">
        <v>0</v>
      </c>
      <c r="CF8" s="226">
        <v>0</v>
      </c>
      <c r="CG8" s="226">
        <v>0</v>
      </c>
      <c r="CH8" s="226">
        <v>0</v>
      </c>
      <c r="CI8" s="226">
        <v>0</v>
      </c>
      <c r="CJ8" s="226">
        <v>0</v>
      </c>
      <c r="CK8" s="226">
        <v>0</v>
      </c>
      <c r="CL8" s="226">
        <v>0</v>
      </c>
      <c r="CM8" s="226">
        <v>0</v>
      </c>
      <c r="CN8" s="226">
        <v>0</v>
      </c>
      <c r="CO8" s="226">
        <v>0</v>
      </c>
      <c r="CP8" s="226">
        <v>0</v>
      </c>
      <c r="CQ8" s="226">
        <v>0</v>
      </c>
      <c r="CR8" s="226">
        <v>0</v>
      </c>
      <c r="CS8" s="226">
        <v>0</v>
      </c>
      <c r="CT8" s="226">
        <v>0</v>
      </c>
      <c r="CU8" s="226">
        <v>0</v>
      </c>
      <c r="CV8" s="226">
        <v>0</v>
      </c>
      <c r="CW8" s="224">
        <v>0</v>
      </c>
    </row>
    <row r="9" spans="1:101" ht="15.75">
      <c r="A9" s="227"/>
      <c r="B9" s="223" t="s">
        <v>103</v>
      </c>
      <c r="C9" s="228">
        <v>86.97</v>
      </c>
      <c r="D9" s="229">
        <v>0</v>
      </c>
      <c r="E9" s="230">
        <v>0</v>
      </c>
      <c r="F9" s="230">
        <v>0</v>
      </c>
      <c r="G9" s="230">
        <v>0</v>
      </c>
      <c r="H9" s="230">
        <v>0</v>
      </c>
      <c r="I9" s="230">
        <v>0</v>
      </c>
      <c r="J9" s="230">
        <v>0</v>
      </c>
      <c r="K9" s="230">
        <v>0</v>
      </c>
      <c r="L9" s="230">
        <v>0</v>
      </c>
      <c r="M9" s="230">
        <v>0</v>
      </c>
      <c r="N9" s="230">
        <v>0</v>
      </c>
      <c r="O9" s="230">
        <v>0</v>
      </c>
      <c r="P9" s="230">
        <v>0</v>
      </c>
      <c r="Q9" s="230">
        <v>0</v>
      </c>
      <c r="R9" s="230">
        <v>0</v>
      </c>
      <c r="S9" s="230">
        <v>0</v>
      </c>
      <c r="T9" s="228">
        <v>0</v>
      </c>
      <c r="U9" s="229">
        <v>2.88</v>
      </c>
      <c r="V9" s="230">
        <v>0</v>
      </c>
      <c r="W9" s="230">
        <v>0</v>
      </c>
      <c r="X9" s="230">
        <v>0</v>
      </c>
      <c r="Y9" s="230">
        <v>0</v>
      </c>
      <c r="Z9" s="230">
        <v>0</v>
      </c>
      <c r="AA9" s="230">
        <v>0</v>
      </c>
      <c r="AB9" s="230">
        <v>0</v>
      </c>
      <c r="AC9" s="230">
        <v>0</v>
      </c>
      <c r="AD9" s="230">
        <v>0</v>
      </c>
      <c r="AE9" s="230">
        <v>0</v>
      </c>
      <c r="AF9" s="230">
        <v>0</v>
      </c>
      <c r="AG9" s="230">
        <v>0</v>
      </c>
      <c r="AH9" s="230">
        <v>0</v>
      </c>
      <c r="AI9" s="230">
        <v>0</v>
      </c>
      <c r="AJ9" s="230">
        <v>3.26</v>
      </c>
      <c r="AK9" s="230">
        <v>0</v>
      </c>
      <c r="AL9" s="230">
        <v>0</v>
      </c>
      <c r="AM9" s="230">
        <v>0</v>
      </c>
      <c r="AN9" s="230">
        <v>0</v>
      </c>
      <c r="AO9" s="230">
        <v>0</v>
      </c>
      <c r="AP9" s="230">
        <v>0</v>
      </c>
      <c r="AQ9" s="230">
        <v>0</v>
      </c>
      <c r="AR9" s="228">
        <v>6.93</v>
      </c>
      <c r="AS9" s="229">
        <v>0</v>
      </c>
      <c r="AT9" s="230">
        <v>0</v>
      </c>
      <c r="AU9" s="230">
        <v>0</v>
      </c>
      <c r="AV9" s="230">
        <v>0</v>
      </c>
      <c r="AW9" s="230">
        <v>0</v>
      </c>
      <c r="AX9" s="230">
        <v>0</v>
      </c>
      <c r="AY9" s="230">
        <v>0</v>
      </c>
      <c r="AZ9" s="230">
        <v>0</v>
      </c>
      <c r="BA9" s="230">
        <v>0</v>
      </c>
      <c r="BB9" s="228">
        <v>57.48</v>
      </c>
      <c r="BC9" s="229">
        <v>0</v>
      </c>
      <c r="BD9" s="230">
        <v>0</v>
      </c>
      <c r="BE9" s="230">
        <v>0</v>
      </c>
      <c r="BF9" s="230">
        <v>0</v>
      </c>
      <c r="BG9" s="230">
        <v>0</v>
      </c>
      <c r="BH9" s="230">
        <v>0</v>
      </c>
      <c r="BI9" s="230">
        <v>0</v>
      </c>
      <c r="BJ9" s="230">
        <v>0</v>
      </c>
      <c r="BK9" s="230">
        <v>16.420000000000002</v>
      </c>
      <c r="BL9" s="230">
        <v>0</v>
      </c>
      <c r="BM9" s="228">
        <v>0</v>
      </c>
      <c r="BN9" s="229">
        <v>0</v>
      </c>
      <c r="BO9" s="230">
        <v>0</v>
      </c>
      <c r="BP9" s="230">
        <v>0</v>
      </c>
      <c r="BQ9" s="230">
        <v>0</v>
      </c>
      <c r="BR9" s="230">
        <v>0</v>
      </c>
      <c r="BS9" s="230">
        <v>0</v>
      </c>
      <c r="BT9" s="230">
        <v>0</v>
      </c>
      <c r="BU9" s="230">
        <v>0</v>
      </c>
      <c r="BV9" s="230">
        <v>0</v>
      </c>
      <c r="BW9" s="230">
        <v>0</v>
      </c>
      <c r="BX9" s="230">
        <v>0</v>
      </c>
      <c r="BY9" s="230">
        <v>0</v>
      </c>
      <c r="BZ9" s="230">
        <v>0</v>
      </c>
      <c r="CA9" s="230">
        <v>0</v>
      </c>
      <c r="CB9" s="230">
        <v>0</v>
      </c>
      <c r="CC9" s="230">
        <v>0</v>
      </c>
      <c r="CD9" s="230">
        <v>0</v>
      </c>
      <c r="CE9" s="230">
        <v>0</v>
      </c>
      <c r="CF9" s="230">
        <v>0</v>
      </c>
      <c r="CG9" s="230">
        <v>0</v>
      </c>
      <c r="CH9" s="230">
        <v>0</v>
      </c>
      <c r="CI9" s="230">
        <v>0</v>
      </c>
      <c r="CJ9" s="230">
        <v>0</v>
      </c>
      <c r="CK9" s="230">
        <v>0</v>
      </c>
      <c r="CL9" s="230">
        <v>0</v>
      </c>
      <c r="CM9" s="230">
        <v>0</v>
      </c>
      <c r="CN9" s="230">
        <v>0</v>
      </c>
      <c r="CO9" s="230">
        <v>0</v>
      </c>
      <c r="CP9" s="230">
        <v>0</v>
      </c>
      <c r="CQ9" s="230">
        <v>0</v>
      </c>
      <c r="CR9" s="230">
        <v>0</v>
      </c>
      <c r="CS9" s="230">
        <v>0</v>
      </c>
      <c r="CT9" s="230">
        <v>0</v>
      </c>
      <c r="CU9" s="230">
        <v>0</v>
      </c>
      <c r="CV9" s="230">
        <v>0</v>
      </c>
      <c r="CW9" s="228">
        <v>0</v>
      </c>
    </row>
    <row r="10" spans="1:101" ht="15.75">
      <c r="A10" s="231" t="s">
        <v>108</v>
      </c>
      <c r="B10" s="232" t="s">
        <v>107</v>
      </c>
      <c r="C10" s="233">
        <v>0</v>
      </c>
      <c r="D10" s="234"/>
      <c r="E10" s="235"/>
      <c r="F10" s="236"/>
      <c r="G10" s="235"/>
      <c r="H10" s="236"/>
      <c r="I10" s="236"/>
      <c r="J10" s="235"/>
      <c r="K10" s="236"/>
      <c r="L10" s="236"/>
      <c r="M10" s="236"/>
      <c r="N10" s="236"/>
      <c r="O10" s="236"/>
      <c r="P10" s="235"/>
      <c r="Q10" s="236"/>
      <c r="R10" s="236"/>
      <c r="S10" s="236"/>
      <c r="T10" s="237"/>
      <c r="U10" s="234"/>
      <c r="V10" s="235"/>
      <c r="W10" s="235"/>
      <c r="X10" s="235"/>
      <c r="Y10" s="235"/>
      <c r="Z10" s="235"/>
      <c r="AA10" s="235"/>
      <c r="AB10" s="235"/>
      <c r="AC10" s="235"/>
      <c r="AD10" s="235"/>
      <c r="AE10" s="235"/>
      <c r="AF10" s="235"/>
      <c r="AG10" s="235"/>
      <c r="AH10" s="235"/>
      <c r="AI10" s="235"/>
      <c r="AJ10" s="235"/>
      <c r="AK10" s="235"/>
      <c r="AL10" s="235"/>
      <c r="AM10" s="235"/>
      <c r="AN10" s="235"/>
      <c r="AO10" s="235"/>
      <c r="AP10" s="235"/>
      <c r="AQ10" s="235"/>
      <c r="AR10" s="237"/>
      <c r="AS10" s="294"/>
      <c r="AT10" s="236"/>
      <c r="AU10" s="236"/>
      <c r="AV10" s="235"/>
      <c r="AW10" s="236"/>
      <c r="AX10" s="236"/>
      <c r="AY10" s="236"/>
      <c r="AZ10" s="236"/>
      <c r="BA10" s="235"/>
      <c r="BB10" s="239"/>
      <c r="BC10" s="234"/>
      <c r="BD10" s="236"/>
      <c r="BE10" s="236"/>
      <c r="BF10" s="236"/>
      <c r="BG10" s="236"/>
      <c r="BH10" s="236"/>
      <c r="BI10" s="236"/>
      <c r="BJ10" s="236"/>
      <c r="BK10" s="236"/>
      <c r="BL10" s="235"/>
      <c r="BM10" s="237"/>
      <c r="BN10" s="234"/>
      <c r="BO10" s="236"/>
      <c r="BP10" s="236"/>
      <c r="BQ10" s="236"/>
      <c r="BR10" s="235"/>
      <c r="BS10" s="236"/>
      <c r="BT10" s="236"/>
      <c r="BU10" s="235"/>
      <c r="BV10" s="236"/>
      <c r="BW10" s="235"/>
      <c r="BX10" s="236"/>
      <c r="BY10" s="236"/>
      <c r="BZ10" s="236"/>
      <c r="CA10" s="236"/>
      <c r="CB10" s="236"/>
      <c r="CC10" s="236"/>
      <c r="CD10" s="235"/>
      <c r="CE10" s="236"/>
      <c r="CF10" s="236"/>
      <c r="CG10" s="236"/>
      <c r="CH10" s="236"/>
      <c r="CI10" s="235"/>
      <c r="CJ10" s="235"/>
      <c r="CK10" s="236"/>
      <c r="CL10" s="236"/>
      <c r="CM10" s="235"/>
      <c r="CN10" s="235"/>
      <c r="CO10" s="235"/>
      <c r="CP10" s="235"/>
      <c r="CQ10" s="235"/>
      <c r="CR10" s="235"/>
      <c r="CS10" s="236"/>
      <c r="CT10" s="236"/>
      <c r="CU10" s="235"/>
      <c r="CV10" s="236"/>
      <c r="CW10" s="237"/>
    </row>
    <row r="11" spans="1:101" ht="15.75">
      <c r="A11" s="231"/>
      <c r="B11" s="232" t="s">
        <v>103</v>
      </c>
      <c r="C11" s="233">
        <v>0</v>
      </c>
      <c r="D11" s="234"/>
      <c r="E11" s="235"/>
      <c r="F11" s="236"/>
      <c r="G11" s="235"/>
      <c r="H11" s="236"/>
      <c r="I11" s="236"/>
      <c r="J11" s="235"/>
      <c r="K11" s="236"/>
      <c r="L11" s="236"/>
      <c r="M11" s="236"/>
      <c r="N11" s="236"/>
      <c r="O11" s="236"/>
      <c r="P11" s="235"/>
      <c r="Q11" s="236"/>
      <c r="R11" s="236"/>
      <c r="S11" s="236"/>
      <c r="T11" s="237"/>
      <c r="U11" s="234"/>
      <c r="V11" s="235"/>
      <c r="W11" s="235"/>
      <c r="X11" s="235"/>
      <c r="Y11" s="235"/>
      <c r="Z11" s="235"/>
      <c r="AA11" s="235"/>
      <c r="AB11" s="235"/>
      <c r="AC11" s="235"/>
      <c r="AD11" s="235"/>
      <c r="AE11" s="235"/>
      <c r="AF11" s="235"/>
      <c r="AG11" s="235"/>
      <c r="AH11" s="235"/>
      <c r="AI11" s="235"/>
      <c r="AJ11" s="235"/>
      <c r="AK11" s="235"/>
      <c r="AL11" s="235"/>
      <c r="AM11" s="235"/>
      <c r="AN11" s="235"/>
      <c r="AO11" s="235"/>
      <c r="AP11" s="235"/>
      <c r="AQ11" s="235"/>
      <c r="AR11" s="237"/>
      <c r="AS11" s="245"/>
      <c r="AT11" s="243"/>
      <c r="AU11" s="243"/>
      <c r="AV11" s="242"/>
      <c r="AW11" s="243"/>
      <c r="AX11" s="243"/>
      <c r="AY11" s="243"/>
      <c r="AZ11" s="243"/>
      <c r="BA11" s="242"/>
      <c r="BB11" s="244"/>
      <c r="BC11" s="234"/>
      <c r="BD11" s="235"/>
      <c r="BE11" s="235"/>
      <c r="BF11" s="235"/>
      <c r="BG11" s="235"/>
      <c r="BH11" s="235"/>
      <c r="BI11" s="235"/>
      <c r="BJ11" s="235"/>
      <c r="BK11" s="235"/>
      <c r="BL11" s="235"/>
      <c r="BM11" s="239"/>
      <c r="BN11" s="234"/>
      <c r="BO11" s="236"/>
      <c r="BP11" s="236"/>
      <c r="BQ11" s="236"/>
      <c r="BR11" s="235"/>
      <c r="BS11" s="236"/>
      <c r="BT11" s="236"/>
      <c r="BU11" s="235"/>
      <c r="BV11" s="236"/>
      <c r="BW11" s="235"/>
      <c r="BX11" s="236"/>
      <c r="BY11" s="236"/>
      <c r="BZ11" s="236"/>
      <c r="CA11" s="236"/>
      <c r="CB11" s="236"/>
      <c r="CC11" s="236"/>
      <c r="CD11" s="246"/>
      <c r="CE11" s="247"/>
      <c r="CF11" s="247"/>
      <c r="CG11" s="247"/>
      <c r="CH11" s="247"/>
      <c r="CI11" s="246"/>
      <c r="CJ11" s="246"/>
      <c r="CK11" s="247"/>
      <c r="CL11" s="247"/>
      <c r="CM11" s="246"/>
      <c r="CN11" s="246"/>
      <c r="CO11" s="246"/>
      <c r="CP11" s="246"/>
      <c r="CQ11" s="246"/>
      <c r="CR11" s="246"/>
      <c r="CS11" s="248"/>
      <c r="CT11" s="248"/>
      <c r="CU11" s="246"/>
      <c r="CV11" s="236"/>
      <c r="CW11" s="237"/>
    </row>
    <row r="12" spans="1:101" ht="15.75">
      <c r="A12" s="231" t="s">
        <v>109</v>
      </c>
      <c r="B12" s="232" t="s">
        <v>107</v>
      </c>
      <c r="C12" s="266">
        <v>0.10200000000000001</v>
      </c>
      <c r="D12" s="249"/>
      <c r="E12" s="250"/>
      <c r="F12" s="248"/>
      <c r="G12" s="250"/>
      <c r="H12" s="248"/>
      <c r="I12" s="248"/>
      <c r="J12" s="250"/>
      <c r="K12" s="248"/>
      <c r="L12" s="248"/>
      <c r="M12" s="248"/>
      <c r="N12" s="248"/>
      <c r="O12" s="248"/>
      <c r="P12" s="250"/>
      <c r="Q12" s="248"/>
      <c r="R12" s="248"/>
      <c r="S12" s="248"/>
      <c r="T12" s="237"/>
      <c r="U12" s="276">
        <v>3.5000000000000001E-3</v>
      </c>
      <c r="V12" s="250"/>
      <c r="W12" s="250"/>
      <c r="X12" s="250"/>
      <c r="Y12" s="250"/>
      <c r="Z12" s="250"/>
      <c r="AA12" s="250"/>
      <c r="AB12" s="250"/>
      <c r="AC12" s="250"/>
      <c r="AD12" s="250"/>
      <c r="AE12" s="250"/>
      <c r="AF12" s="250"/>
      <c r="AG12" s="250"/>
      <c r="AH12" s="250"/>
      <c r="AI12" s="250"/>
      <c r="AJ12" s="250">
        <v>3.0000000000000001E-3</v>
      </c>
      <c r="AK12" s="250"/>
      <c r="AL12" s="250"/>
      <c r="AM12" s="250"/>
      <c r="AN12" s="250"/>
      <c r="AO12" s="250"/>
      <c r="AP12" s="250"/>
      <c r="AQ12" s="250"/>
      <c r="AR12" s="251">
        <v>5.4999999999999997E-3</v>
      </c>
      <c r="AS12" s="245"/>
      <c r="AT12" s="248"/>
      <c r="AU12" s="243"/>
      <c r="AV12" s="242"/>
      <c r="AW12" s="243"/>
      <c r="AX12" s="243"/>
      <c r="AY12" s="248"/>
      <c r="AZ12" s="243"/>
      <c r="BA12" s="242"/>
      <c r="BB12" s="244">
        <v>7.0000000000000007E-2</v>
      </c>
      <c r="BC12" s="249"/>
      <c r="BD12" s="250"/>
      <c r="BE12" s="250"/>
      <c r="BF12" s="250"/>
      <c r="BG12" s="250"/>
      <c r="BH12" s="250"/>
      <c r="BI12" s="250"/>
      <c r="BJ12" s="250"/>
      <c r="BK12" s="250">
        <v>0.02</v>
      </c>
      <c r="BL12" s="250"/>
      <c r="BM12" s="252"/>
      <c r="BN12" s="249"/>
      <c r="BO12" s="236"/>
      <c r="BP12" s="236"/>
      <c r="BQ12" s="236"/>
      <c r="BR12" s="235"/>
      <c r="BS12" s="236"/>
      <c r="BT12" s="236"/>
      <c r="BU12" s="235"/>
      <c r="BV12" s="236"/>
      <c r="BW12" s="235"/>
      <c r="BX12" s="236"/>
      <c r="BY12" s="236"/>
      <c r="BZ12" s="236"/>
      <c r="CA12" s="236"/>
      <c r="CB12" s="236"/>
      <c r="CC12" s="236"/>
      <c r="CD12" s="235"/>
      <c r="CE12" s="236"/>
      <c r="CF12" s="236"/>
      <c r="CG12" s="236"/>
      <c r="CH12" s="236"/>
      <c r="CI12" s="235"/>
      <c r="CJ12" s="235"/>
      <c r="CK12" s="236"/>
      <c r="CL12" s="236"/>
      <c r="CM12" s="235"/>
      <c r="CN12" s="235"/>
      <c r="CO12" s="235"/>
      <c r="CP12" s="235"/>
      <c r="CQ12" s="235"/>
      <c r="CR12" s="235"/>
      <c r="CS12" s="236"/>
      <c r="CT12" s="236"/>
      <c r="CU12" s="235"/>
      <c r="CV12" s="236"/>
      <c r="CW12" s="237"/>
    </row>
    <row r="13" spans="1:101" ht="15.75">
      <c r="A13" s="231"/>
      <c r="B13" s="232" t="s">
        <v>103</v>
      </c>
      <c r="C13" s="233">
        <v>86.97</v>
      </c>
      <c r="D13" s="245"/>
      <c r="E13" s="242"/>
      <c r="F13" s="242"/>
      <c r="G13" s="242"/>
      <c r="H13" s="242"/>
      <c r="I13" s="242"/>
      <c r="J13" s="242"/>
      <c r="K13" s="242"/>
      <c r="L13" s="242"/>
      <c r="M13" s="242"/>
      <c r="N13" s="242"/>
      <c r="O13" s="242"/>
      <c r="P13" s="242"/>
      <c r="Q13" s="242"/>
      <c r="R13" s="242"/>
      <c r="S13" s="242"/>
      <c r="T13" s="244"/>
      <c r="U13" s="245">
        <v>2.88</v>
      </c>
      <c r="V13" s="242"/>
      <c r="W13" s="242"/>
      <c r="X13" s="242"/>
      <c r="Y13" s="242"/>
      <c r="Z13" s="242"/>
      <c r="AA13" s="242"/>
      <c r="AB13" s="242"/>
      <c r="AC13" s="242"/>
      <c r="AD13" s="242"/>
      <c r="AE13" s="242"/>
      <c r="AF13" s="242"/>
      <c r="AG13" s="242"/>
      <c r="AH13" s="242"/>
      <c r="AI13" s="242"/>
      <c r="AJ13" s="242">
        <v>3.26</v>
      </c>
      <c r="AK13" s="242"/>
      <c r="AL13" s="242"/>
      <c r="AM13" s="242"/>
      <c r="AN13" s="242"/>
      <c r="AO13" s="242"/>
      <c r="AP13" s="242"/>
      <c r="AQ13" s="242"/>
      <c r="AR13" s="253">
        <v>6.93</v>
      </c>
      <c r="AS13" s="245"/>
      <c r="AT13" s="242"/>
      <c r="AU13" s="242"/>
      <c r="AV13" s="242"/>
      <c r="AW13" s="242"/>
      <c r="AX13" s="242"/>
      <c r="AY13" s="242"/>
      <c r="AZ13" s="242"/>
      <c r="BA13" s="242"/>
      <c r="BB13" s="244">
        <v>57.48</v>
      </c>
      <c r="BC13" s="245"/>
      <c r="BD13" s="242"/>
      <c r="BE13" s="242"/>
      <c r="BF13" s="242"/>
      <c r="BG13" s="242"/>
      <c r="BH13" s="242"/>
      <c r="BI13" s="242"/>
      <c r="BJ13" s="242"/>
      <c r="BK13" s="242">
        <v>16.420000000000002</v>
      </c>
      <c r="BL13" s="242"/>
      <c r="BM13" s="244"/>
      <c r="BN13" s="245"/>
      <c r="BO13" s="242"/>
      <c r="BP13" s="242"/>
      <c r="BQ13" s="242"/>
      <c r="BR13" s="242"/>
      <c r="BS13" s="242"/>
      <c r="BT13" s="242"/>
      <c r="BU13" s="242"/>
      <c r="BV13" s="242"/>
      <c r="BW13" s="242"/>
      <c r="BX13" s="242"/>
      <c r="BY13" s="242"/>
      <c r="BZ13" s="242"/>
      <c r="CA13" s="242"/>
      <c r="CB13" s="242"/>
      <c r="CC13" s="242"/>
      <c r="CD13" s="242"/>
      <c r="CE13" s="242"/>
      <c r="CF13" s="242"/>
      <c r="CG13" s="242"/>
      <c r="CH13" s="242"/>
      <c r="CI13" s="242"/>
      <c r="CJ13" s="242"/>
      <c r="CK13" s="242"/>
      <c r="CL13" s="242"/>
      <c r="CM13" s="242"/>
      <c r="CN13" s="242"/>
      <c r="CO13" s="242"/>
      <c r="CP13" s="242"/>
      <c r="CQ13" s="242"/>
      <c r="CR13" s="242"/>
      <c r="CS13" s="242"/>
      <c r="CT13" s="242"/>
      <c r="CU13" s="242"/>
      <c r="CV13" s="243"/>
      <c r="CW13" s="253"/>
    </row>
    <row r="14" spans="1:101" ht="31.5">
      <c r="A14" s="425" t="s">
        <v>110</v>
      </c>
      <c r="B14" s="232"/>
      <c r="C14" s="233"/>
      <c r="D14" s="245"/>
      <c r="E14" s="242"/>
      <c r="F14" s="242"/>
      <c r="G14" s="242"/>
      <c r="H14" s="242"/>
      <c r="I14" s="242"/>
      <c r="J14" s="242"/>
      <c r="K14" s="242"/>
      <c r="L14" s="242"/>
      <c r="M14" s="242"/>
      <c r="N14" s="242"/>
      <c r="O14" s="242"/>
      <c r="P14" s="242"/>
      <c r="Q14" s="242"/>
      <c r="R14" s="242"/>
      <c r="S14" s="242"/>
      <c r="T14" s="244"/>
      <c r="U14" s="245"/>
      <c r="V14" s="242"/>
      <c r="W14" s="242"/>
      <c r="X14" s="242"/>
      <c r="Y14" s="242"/>
      <c r="Z14" s="242"/>
      <c r="AA14" s="242"/>
      <c r="AB14" s="242"/>
      <c r="AC14" s="242"/>
      <c r="AD14" s="242"/>
      <c r="AE14" s="242"/>
      <c r="AF14" s="242"/>
      <c r="AG14" s="242"/>
      <c r="AH14" s="242"/>
      <c r="AI14" s="242"/>
      <c r="AJ14" s="242"/>
      <c r="AK14" s="242"/>
      <c r="AL14" s="242"/>
      <c r="AM14" s="242"/>
      <c r="AN14" s="242"/>
      <c r="AO14" s="242"/>
      <c r="AP14" s="242"/>
      <c r="AQ14" s="242"/>
      <c r="AR14" s="253"/>
      <c r="AS14" s="245"/>
      <c r="AT14" s="242"/>
      <c r="AU14" s="242"/>
      <c r="AV14" s="242"/>
      <c r="AW14" s="242"/>
      <c r="AX14" s="242"/>
      <c r="AY14" s="242"/>
      <c r="AZ14" s="242"/>
      <c r="BA14" s="242"/>
      <c r="BB14" s="244"/>
      <c r="BC14" s="245"/>
      <c r="BD14" s="242"/>
      <c r="BE14" s="242"/>
      <c r="BF14" s="242"/>
      <c r="BG14" s="242"/>
      <c r="BH14" s="242"/>
      <c r="BI14" s="242"/>
      <c r="BJ14" s="242"/>
      <c r="BK14" s="242"/>
      <c r="BL14" s="242"/>
      <c r="BM14" s="244"/>
      <c r="BN14" s="245"/>
      <c r="BO14" s="242"/>
      <c r="BP14" s="242"/>
      <c r="BQ14" s="242"/>
      <c r="BR14" s="242"/>
      <c r="BS14" s="242"/>
      <c r="BT14" s="242"/>
      <c r="BU14" s="242"/>
      <c r="BV14" s="242"/>
      <c r="BW14" s="242"/>
      <c r="BX14" s="242"/>
      <c r="BY14" s="242"/>
      <c r="BZ14" s="242"/>
      <c r="CA14" s="242"/>
      <c r="CB14" s="242"/>
      <c r="CC14" s="242"/>
      <c r="CD14" s="242"/>
      <c r="CE14" s="242"/>
      <c r="CF14" s="242"/>
      <c r="CG14" s="242"/>
      <c r="CH14" s="242"/>
      <c r="CI14" s="242"/>
      <c r="CJ14" s="242"/>
      <c r="CK14" s="242"/>
      <c r="CL14" s="242"/>
      <c r="CM14" s="242"/>
      <c r="CN14" s="242"/>
      <c r="CO14" s="242"/>
      <c r="CP14" s="242"/>
      <c r="CQ14" s="242"/>
      <c r="CR14" s="242"/>
      <c r="CS14" s="242"/>
      <c r="CT14" s="242"/>
      <c r="CU14" s="242"/>
      <c r="CV14" s="243"/>
      <c r="CW14" s="253"/>
    </row>
    <row r="15" spans="1:101" ht="31.5">
      <c r="A15" s="424" t="s">
        <v>111</v>
      </c>
      <c r="B15" s="236" t="s">
        <v>112</v>
      </c>
      <c r="C15" s="233">
        <v>0</v>
      </c>
      <c r="D15" s="249"/>
      <c r="E15" s="250"/>
      <c r="F15" s="257"/>
      <c r="G15" s="250"/>
      <c r="H15" s="257"/>
      <c r="I15" s="257"/>
      <c r="J15" s="250"/>
      <c r="K15" s="257"/>
      <c r="L15" s="257"/>
      <c r="M15" s="257"/>
      <c r="N15" s="257"/>
      <c r="O15" s="257"/>
      <c r="P15" s="250"/>
      <c r="Q15" s="250"/>
      <c r="R15" s="250"/>
      <c r="S15" s="250"/>
      <c r="T15" s="252"/>
      <c r="U15" s="249"/>
      <c r="V15" s="250"/>
      <c r="W15" s="250"/>
      <c r="X15" s="250"/>
      <c r="Y15" s="250"/>
      <c r="Z15" s="250"/>
      <c r="AA15" s="250"/>
      <c r="AB15" s="250"/>
      <c r="AC15" s="250"/>
      <c r="AD15" s="250"/>
      <c r="AE15" s="250"/>
      <c r="AF15" s="250"/>
      <c r="AG15" s="250"/>
      <c r="AH15" s="250"/>
      <c r="AI15" s="250"/>
      <c r="AJ15" s="250"/>
      <c r="AK15" s="250"/>
      <c r="AL15" s="250"/>
      <c r="AM15" s="250"/>
      <c r="AN15" s="250"/>
      <c r="AO15" s="250"/>
      <c r="AP15" s="250"/>
      <c r="AQ15" s="250"/>
      <c r="AR15" s="251"/>
      <c r="AS15" s="249"/>
      <c r="AT15" s="250"/>
      <c r="AU15" s="250"/>
      <c r="AV15" s="250"/>
      <c r="AW15" s="250"/>
      <c r="AX15" s="250"/>
      <c r="AY15" s="250"/>
      <c r="AZ15" s="250"/>
      <c r="BA15" s="250"/>
      <c r="BB15" s="252"/>
      <c r="BC15" s="249"/>
      <c r="BD15" s="250"/>
      <c r="BE15" s="250"/>
      <c r="BF15" s="250"/>
      <c r="BG15" s="250"/>
      <c r="BH15" s="250"/>
      <c r="BI15" s="250"/>
      <c r="BJ15" s="250"/>
      <c r="BK15" s="250"/>
      <c r="BL15" s="250"/>
      <c r="BM15" s="252"/>
      <c r="BN15" s="234"/>
      <c r="BO15" s="235"/>
      <c r="BP15" s="235"/>
      <c r="BQ15" s="235"/>
      <c r="BR15" s="235"/>
      <c r="BS15" s="235"/>
      <c r="BT15" s="250"/>
      <c r="BU15" s="235"/>
      <c r="BV15" s="235"/>
      <c r="BW15" s="235"/>
      <c r="BX15" s="235"/>
      <c r="BY15" s="235"/>
      <c r="BZ15" s="235"/>
      <c r="CA15" s="235"/>
      <c r="CB15" s="235"/>
      <c r="CC15" s="235"/>
      <c r="CD15" s="235"/>
      <c r="CE15" s="235"/>
      <c r="CF15" s="235"/>
      <c r="CG15" s="235"/>
      <c r="CH15" s="235"/>
      <c r="CI15" s="235"/>
      <c r="CJ15" s="235"/>
      <c r="CK15" s="235"/>
      <c r="CL15" s="235"/>
      <c r="CM15" s="235"/>
      <c r="CN15" s="235"/>
      <c r="CO15" s="235"/>
      <c r="CP15" s="235"/>
      <c r="CQ15" s="235"/>
      <c r="CR15" s="235"/>
      <c r="CS15" s="235"/>
      <c r="CT15" s="235"/>
      <c r="CU15" s="235"/>
      <c r="CV15" s="236"/>
      <c r="CW15" s="237"/>
    </row>
    <row r="16" spans="1:101" ht="15.75">
      <c r="A16" s="424" t="s">
        <v>113</v>
      </c>
      <c r="B16" s="236" t="s">
        <v>103</v>
      </c>
      <c r="C16" s="233">
        <v>0</v>
      </c>
      <c r="D16" s="249"/>
      <c r="E16" s="250"/>
      <c r="F16" s="257"/>
      <c r="G16" s="250"/>
      <c r="H16" s="257"/>
      <c r="I16" s="257"/>
      <c r="J16" s="250"/>
      <c r="K16" s="257"/>
      <c r="L16" s="257"/>
      <c r="M16" s="257"/>
      <c r="N16" s="257"/>
      <c r="O16" s="257"/>
      <c r="P16" s="250"/>
      <c r="Q16" s="250"/>
      <c r="R16" s="250"/>
      <c r="S16" s="250"/>
      <c r="T16" s="252"/>
      <c r="U16" s="249"/>
      <c r="V16" s="250"/>
      <c r="W16" s="250"/>
      <c r="X16" s="250"/>
      <c r="Y16" s="250"/>
      <c r="Z16" s="250"/>
      <c r="AA16" s="250"/>
      <c r="AB16" s="250"/>
      <c r="AC16" s="250"/>
      <c r="AD16" s="250"/>
      <c r="AE16" s="250"/>
      <c r="AF16" s="250"/>
      <c r="AG16" s="250"/>
      <c r="AH16" s="250"/>
      <c r="AI16" s="250"/>
      <c r="AJ16" s="250"/>
      <c r="AK16" s="250"/>
      <c r="AL16" s="250"/>
      <c r="AM16" s="250"/>
      <c r="AN16" s="250"/>
      <c r="AO16" s="250"/>
      <c r="AP16" s="250"/>
      <c r="AQ16" s="250"/>
      <c r="AR16" s="251"/>
      <c r="AS16" s="249"/>
      <c r="AT16" s="250"/>
      <c r="AU16" s="250"/>
      <c r="AV16" s="250"/>
      <c r="AW16" s="250"/>
      <c r="AX16" s="250"/>
      <c r="AY16" s="250"/>
      <c r="AZ16" s="250"/>
      <c r="BA16" s="250"/>
      <c r="BB16" s="252"/>
      <c r="BC16" s="249"/>
      <c r="BD16" s="250"/>
      <c r="BE16" s="250"/>
      <c r="BF16" s="250"/>
      <c r="BG16" s="250"/>
      <c r="BH16" s="250"/>
      <c r="BI16" s="250"/>
      <c r="BJ16" s="250"/>
      <c r="BK16" s="250"/>
      <c r="BL16" s="250"/>
      <c r="BM16" s="252"/>
      <c r="BN16" s="234"/>
      <c r="BO16" s="235"/>
      <c r="BP16" s="235"/>
      <c r="BQ16" s="235"/>
      <c r="BR16" s="235"/>
      <c r="BS16" s="235"/>
      <c r="BT16" s="250"/>
      <c r="BU16" s="235"/>
      <c r="BV16" s="235"/>
      <c r="BW16" s="235"/>
      <c r="BX16" s="235"/>
      <c r="BY16" s="235"/>
      <c r="BZ16" s="235"/>
      <c r="CA16" s="235"/>
      <c r="CB16" s="235"/>
      <c r="CC16" s="235"/>
      <c r="CD16" s="235"/>
      <c r="CE16" s="235"/>
      <c r="CF16" s="235"/>
      <c r="CG16" s="235"/>
      <c r="CH16" s="235"/>
      <c r="CI16" s="235"/>
      <c r="CJ16" s="235"/>
      <c r="CK16" s="235"/>
      <c r="CL16" s="235"/>
      <c r="CM16" s="235"/>
      <c r="CN16" s="235"/>
      <c r="CO16" s="235"/>
      <c r="CP16" s="235"/>
      <c r="CQ16" s="235"/>
      <c r="CR16" s="235"/>
      <c r="CS16" s="235"/>
      <c r="CT16" s="235"/>
      <c r="CU16" s="235"/>
      <c r="CV16" s="236"/>
      <c r="CW16" s="237"/>
    </row>
    <row r="17" spans="1:101" ht="15.75">
      <c r="A17" s="425" t="s">
        <v>114</v>
      </c>
      <c r="B17" s="236" t="s">
        <v>115</v>
      </c>
      <c r="C17" s="233">
        <v>0</v>
      </c>
      <c r="D17" s="249"/>
      <c r="E17" s="250"/>
      <c r="F17" s="257"/>
      <c r="G17" s="250"/>
      <c r="H17" s="257"/>
      <c r="I17" s="257"/>
      <c r="J17" s="250"/>
      <c r="K17" s="257"/>
      <c r="L17" s="257"/>
      <c r="M17" s="257"/>
      <c r="N17" s="257"/>
      <c r="O17" s="257"/>
      <c r="P17" s="250"/>
      <c r="Q17" s="250"/>
      <c r="R17" s="250"/>
      <c r="S17" s="250"/>
      <c r="T17" s="252"/>
      <c r="U17" s="249"/>
      <c r="V17" s="250"/>
      <c r="W17" s="250"/>
      <c r="X17" s="250"/>
      <c r="Y17" s="250"/>
      <c r="Z17" s="250"/>
      <c r="AA17" s="250"/>
      <c r="AB17" s="250"/>
      <c r="AC17" s="250"/>
      <c r="AD17" s="250"/>
      <c r="AE17" s="250"/>
      <c r="AF17" s="250"/>
      <c r="AG17" s="250"/>
      <c r="AH17" s="250"/>
      <c r="AI17" s="250"/>
      <c r="AJ17" s="250"/>
      <c r="AK17" s="250"/>
      <c r="AL17" s="250"/>
      <c r="AM17" s="250"/>
      <c r="AN17" s="250"/>
      <c r="AO17" s="250"/>
      <c r="AP17" s="250"/>
      <c r="AQ17" s="250"/>
      <c r="AR17" s="251"/>
      <c r="AS17" s="249"/>
      <c r="AT17" s="250"/>
      <c r="AU17" s="250"/>
      <c r="AV17" s="250"/>
      <c r="AW17" s="250"/>
      <c r="AX17" s="250"/>
      <c r="AY17" s="250"/>
      <c r="AZ17" s="250"/>
      <c r="BA17" s="250"/>
      <c r="BB17" s="252"/>
      <c r="BC17" s="249"/>
      <c r="BD17" s="250"/>
      <c r="BE17" s="250"/>
      <c r="BF17" s="250"/>
      <c r="BG17" s="250"/>
      <c r="BH17" s="250"/>
      <c r="BI17" s="250"/>
      <c r="BJ17" s="250"/>
      <c r="BK17" s="250"/>
      <c r="BL17" s="250"/>
      <c r="BM17" s="252"/>
      <c r="BN17" s="234"/>
      <c r="BO17" s="235"/>
      <c r="BP17" s="235"/>
      <c r="BQ17" s="235"/>
      <c r="BR17" s="235"/>
      <c r="BS17" s="235"/>
      <c r="BT17" s="250"/>
      <c r="BU17" s="235"/>
      <c r="BV17" s="235"/>
      <c r="BW17" s="235"/>
      <c r="BX17" s="235"/>
      <c r="BY17" s="235"/>
      <c r="BZ17" s="235"/>
      <c r="CA17" s="235"/>
      <c r="CB17" s="235"/>
      <c r="CC17" s="235"/>
      <c r="CD17" s="235"/>
      <c r="CE17" s="235"/>
      <c r="CF17" s="235"/>
      <c r="CG17" s="235"/>
      <c r="CH17" s="235"/>
      <c r="CI17" s="235"/>
      <c r="CJ17" s="235"/>
      <c r="CK17" s="235"/>
      <c r="CL17" s="235"/>
      <c r="CM17" s="235"/>
      <c r="CN17" s="235"/>
      <c r="CO17" s="235"/>
      <c r="CP17" s="235"/>
      <c r="CQ17" s="235"/>
      <c r="CR17" s="235"/>
      <c r="CS17" s="235"/>
      <c r="CT17" s="235"/>
      <c r="CU17" s="235"/>
      <c r="CV17" s="236"/>
      <c r="CW17" s="237"/>
    </row>
    <row r="18" spans="1:101" ht="15.75">
      <c r="A18" s="425"/>
      <c r="B18" s="236" t="s">
        <v>103</v>
      </c>
      <c r="C18" s="233">
        <v>0</v>
      </c>
      <c r="D18" s="249"/>
      <c r="E18" s="250"/>
      <c r="F18" s="257"/>
      <c r="G18" s="250"/>
      <c r="H18" s="257"/>
      <c r="I18" s="257"/>
      <c r="J18" s="250"/>
      <c r="K18" s="257"/>
      <c r="L18" s="257"/>
      <c r="M18" s="257"/>
      <c r="N18" s="257"/>
      <c r="O18" s="257"/>
      <c r="P18" s="250"/>
      <c r="Q18" s="250"/>
      <c r="R18" s="250"/>
      <c r="S18" s="250"/>
      <c r="T18" s="252"/>
      <c r="U18" s="249"/>
      <c r="V18" s="250"/>
      <c r="W18" s="250"/>
      <c r="X18" s="250"/>
      <c r="Y18" s="250"/>
      <c r="Z18" s="250"/>
      <c r="AA18" s="250"/>
      <c r="AB18" s="250"/>
      <c r="AC18" s="250"/>
      <c r="AD18" s="250"/>
      <c r="AE18" s="250"/>
      <c r="AF18" s="250"/>
      <c r="AG18" s="250"/>
      <c r="AH18" s="250"/>
      <c r="AI18" s="250"/>
      <c r="AJ18" s="250"/>
      <c r="AK18" s="250"/>
      <c r="AL18" s="250"/>
      <c r="AM18" s="250"/>
      <c r="AN18" s="250"/>
      <c r="AO18" s="250"/>
      <c r="AP18" s="250"/>
      <c r="AQ18" s="250"/>
      <c r="AR18" s="251"/>
      <c r="AS18" s="249"/>
      <c r="AT18" s="250"/>
      <c r="AU18" s="250"/>
      <c r="AV18" s="250"/>
      <c r="AW18" s="250"/>
      <c r="AX18" s="250"/>
      <c r="AY18" s="250"/>
      <c r="AZ18" s="250"/>
      <c r="BA18" s="250"/>
      <c r="BB18" s="252"/>
      <c r="BC18" s="249"/>
      <c r="BD18" s="250"/>
      <c r="BE18" s="250"/>
      <c r="BF18" s="250"/>
      <c r="BG18" s="250"/>
      <c r="BH18" s="250"/>
      <c r="BI18" s="250"/>
      <c r="BJ18" s="250"/>
      <c r="BK18" s="250"/>
      <c r="BL18" s="250"/>
      <c r="BM18" s="252"/>
      <c r="BN18" s="234"/>
      <c r="BO18" s="235"/>
      <c r="BP18" s="235"/>
      <c r="BQ18" s="235"/>
      <c r="BR18" s="235"/>
      <c r="BS18" s="235"/>
      <c r="BT18" s="250"/>
      <c r="BU18" s="235"/>
      <c r="BV18" s="235"/>
      <c r="BW18" s="235"/>
      <c r="BX18" s="235"/>
      <c r="BY18" s="235"/>
      <c r="BZ18" s="235"/>
      <c r="CA18" s="235"/>
      <c r="CB18" s="235"/>
      <c r="CC18" s="235"/>
      <c r="CD18" s="235"/>
      <c r="CE18" s="235"/>
      <c r="CF18" s="235"/>
      <c r="CG18" s="235"/>
      <c r="CH18" s="235"/>
      <c r="CI18" s="235"/>
      <c r="CJ18" s="235"/>
      <c r="CK18" s="235"/>
      <c r="CL18" s="235"/>
      <c r="CM18" s="235"/>
      <c r="CN18" s="235"/>
      <c r="CO18" s="235"/>
      <c r="CP18" s="235"/>
      <c r="CQ18" s="235"/>
      <c r="CR18" s="235"/>
      <c r="CS18" s="235"/>
      <c r="CT18" s="235"/>
      <c r="CU18" s="235"/>
      <c r="CV18" s="236"/>
      <c r="CW18" s="237"/>
    </row>
    <row r="19" spans="1:101" ht="31.5">
      <c r="A19" s="425" t="s">
        <v>116</v>
      </c>
      <c r="B19" s="236" t="s">
        <v>117</v>
      </c>
      <c r="C19" s="233">
        <v>0</v>
      </c>
      <c r="D19" s="249"/>
      <c r="E19" s="250"/>
      <c r="F19" s="257"/>
      <c r="G19" s="250"/>
      <c r="H19" s="257"/>
      <c r="I19" s="257"/>
      <c r="J19" s="250"/>
      <c r="K19" s="257"/>
      <c r="L19" s="257"/>
      <c r="M19" s="257"/>
      <c r="N19" s="257"/>
      <c r="O19" s="257"/>
      <c r="P19" s="250"/>
      <c r="Q19" s="250"/>
      <c r="R19" s="250"/>
      <c r="S19" s="250"/>
      <c r="T19" s="252"/>
      <c r="U19" s="249"/>
      <c r="V19" s="250"/>
      <c r="W19" s="250"/>
      <c r="X19" s="250"/>
      <c r="Y19" s="250"/>
      <c r="Z19" s="250"/>
      <c r="AA19" s="250"/>
      <c r="AB19" s="250"/>
      <c r="AC19" s="250"/>
      <c r="AD19" s="250"/>
      <c r="AE19" s="250"/>
      <c r="AF19" s="250"/>
      <c r="AG19" s="250"/>
      <c r="AH19" s="250"/>
      <c r="AI19" s="250"/>
      <c r="AJ19" s="250"/>
      <c r="AK19" s="250"/>
      <c r="AL19" s="250"/>
      <c r="AM19" s="250"/>
      <c r="AN19" s="250"/>
      <c r="AO19" s="250"/>
      <c r="AP19" s="250"/>
      <c r="AQ19" s="250"/>
      <c r="AR19" s="251"/>
      <c r="AS19" s="249"/>
      <c r="AT19" s="250"/>
      <c r="AU19" s="250"/>
      <c r="AV19" s="250"/>
      <c r="AW19" s="250"/>
      <c r="AX19" s="250"/>
      <c r="AY19" s="250"/>
      <c r="AZ19" s="250"/>
      <c r="BA19" s="250"/>
      <c r="BB19" s="252"/>
      <c r="BC19" s="249"/>
      <c r="BD19" s="250"/>
      <c r="BE19" s="250"/>
      <c r="BF19" s="250"/>
      <c r="BG19" s="250"/>
      <c r="BH19" s="250"/>
      <c r="BI19" s="250"/>
      <c r="BJ19" s="250"/>
      <c r="BK19" s="250"/>
      <c r="BL19" s="250"/>
      <c r="BM19" s="252"/>
      <c r="BN19" s="234"/>
      <c r="BO19" s="235"/>
      <c r="BP19" s="235"/>
      <c r="BQ19" s="235"/>
      <c r="BR19" s="235"/>
      <c r="BS19" s="235"/>
      <c r="BT19" s="250"/>
      <c r="BU19" s="235"/>
      <c r="BV19" s="235"/>
      <c r="BW19" s="235"/>
      <c r="BX19" s="235"/>
      <c r="BY19" s="235"/>
      <c r="BZ19" s="235"/>
      <c r="CA19" s="235"/>
      <c r="CB19" s="235"/>
      <c r="CC19" s="235"/>
      <c r="CD19" s="235"/>
      <c r="CE19" s="235"/>
      <c r="CF19" s="235"/>
      <c r="CG19" s="235"/>
      <c r="CH19" s="235"/>
      <c r="CI19" s="235"/>
      <c r="CJ19" s="235"/>
      <c r="CK19" s="235"/>
      <c r="CL19" s="235"/>
      <c r="CM19" s="235"/>
      <c r="CN19" s="235"/>
      <c r="CO19" s="235"/>
      <c r="CP19" s="235"/>
      <c r="CQ19" s="235"/>
      <c r="CR19" s="235"/>
      <c r="CS19" s="235"/>
      <c r="CT19" s="235"/>
      <c r="CU19" s="235"/>
      <c r="CV19" s="236"/>
      <c r="CW19" s="237"/>
    </row>
    <row r="20" spans="1:101" ht="15.75">
      <c r="A20" s="425" t="s">
        <v>118</v>
      </c>
      <c r="B20" s="236" t="s">
        <v>103</v>
      </c>
      <c r="C20" s="233">
        <v>0</v>
      </c>
      <c r="D20" s="249"/>
      <c r="E20" s="250"/>
      <c r="F20" s="257"/>
      <c r="G20" s="250"/>
      <c r="H20" s="257"/>
      <c r="I20" s="257"/>
      <c r="J20" s="250"/>
      <c r="K20" s="257"/>
      <c r="L20" s="257"/>
      <c r="M20" s="257"/>
      <c r="N20" s="257"/>
      <c r="O20" s="257"/>
      <c r="P20" s="250"/>
      <c r="Q20" s="250"/>
      <c r="R20" s="250"/>
      <c r="S20" s="250"/>
      <c r="T20" s="252"/>
      <c r="U20" s="249"/>
      <c r="V20" s="250"/>
      <c r="W20" s="250"/>
      <c r="X20" s="250"/>
      <c r="Y20" s="250"/>
      <c r="Z20" s="250"/>
      <c r="AA20" s="250"/>
      <c r="AB20" s="250"/>
      <c r="AC20" s="250"/>
      <c r="AD20" s="250"/>
      <c r="AE20" s="250"/>
      <c r="AF20" s="250"/>
      <c r="AG20" s="250"/>
      <c r="AH20" s="250"/>
      <c r="AI20" s="250"/>
      <c r="AJ20" s="250"/>
      <c r="AK20" s="250"/>
      <c r="AL20" s="250"/>
      <c r="AM20" s="250"/>
      <c r="AN20" s="250"/>
      <c r="AO20" s="250"/>
      <c r="AP20" s="250"/>
      <c r="AQ20" s="250"/>
      <c r="AR20" s="251"/>
      <c r="AS20" s="249"/>
      <c r="AT20" s="250"/>
      <c r="AU20" s="250"/>
      <c r="AV20" s="250"/>
      <c r="AW20" s="250"/>
      <c r="AX20" s="250"/>
      <c r="AY20" s="250"/>
      <c r="AZ20" s="250"/>
      <c r="BA20" s="250"/>
      <c r="BB20" s="252"/>
      <c r="BC20" s="249"/>
      <c r="BD20" s="250"/>
      <c r="BE20" s="250"/>
      <c r="BF20" s="250"/>
      <c r="BG20" s="250"/>
      <c r="BH20" s="250"/>
      <c r="BI20" s="250"/>
      <c r="BJ20" s="250"/>
      <c r="BK20" s="250"/>
      <c r="BL20" s="250"/>
      <c r="BM20" s="252"/>
      <c r="BN20" s="234"/>
      <c r="BO20" s="235"/>
      <c r="BP20" s="235"/>
      <c r="BQ20" s="235"/>
      <c r="BR20" s="235"/>
      <c r="BS20" s="235"/>
      <c r="BT20" s="250"/>
      <c r="BU20" s="235"/>
      <c r="BV20" s="235"/>
      <c r="BW20" s="235"/>
      <c r="BX20" s="235"/>
      <c r="BY20" s="235"/>
      <c r="BZ20" s="235"/>
      <c r="CA20" s="235"/>
      <c r="CB20" s="235"/>
      <c r="CC20" s="235"/>
      <c r="CD20" s="235"/>
      <c r="CE20" s="235"/>
      <c r="CF20" s="235"/>
      <c r="CG20" s="235"/>
      <c r="CH20" s="235"/>
      <c r="CI20" s="235"/>
      <c r="CJ20" s="235"/>
      <c r="CK20" s="235"/>
      <c r="CL20" s="235"/>
      <c r="CM20" s="235"/>
      <c r="CN20" s="235"/>
      <c r="CO20" s="235"/>
      <c r="CP20" s="235"/>
      <c r="CQ20" s="235"/>
      <c r="CR20" s="235"/>
      <c r="CS20" s="235"/>
      <c r="CT20" s="235"/>
      <c r="CU20" s="235"/>
      <c r="CV20" s="236"/>
      <c r="CW20" s="237"/>
    </row>
    <row r="21" spans="1:101" ht="31.5">
      <c r="A21" s="425" t="s">
        <v>119</v>
      </c>
      <c r="B21" s="236" t="s">
        <v>117</v>
      </c>
      <c r="C21" s="233">
        <v>0</v>
      </c>
      <c r="D21" s="249"/>
      <c r="E21" s="250"/>
      <c r="F21" s="257"/>
      <c r="G21" s="250"/>
      <c r="H21" s="257"/>
      <c r="I21" s="257"/>
      <c r="J21" s="250"/>
      <c r="K21" s="257"/>
      <c r="L21" s="257"/>
      <c r="M21" s="257"/>
      <c r="N21" s="257"/>
      <c r="O21" s="257"/>
      <c r="P21" s="250"/>
      <c r="Q21" s="250"/>
      <c r="R21" s="250"/>
      <c r="S21" s="250"/>
      <c r="T21" s="252"/>
      <c r="U21" s="249"/>
      <c r="V21" s="250"/>
      <c r="W21" s="250"/>
      <c r="X21" s="250"/>
      <c r="Y21" s="250"/>
      <c r="Z21" s="250"/>
      <c r="AA21" s="250"/>
      <c r="AB21" s="250"/>
      <c r="AC21" s="250"/>
      <c r="AD21" s="250"/>
      <c r="AE21" s="250"/>
      <c r="AF21" s="250"/>
      <c r="AG21" s="250"/>
      <c r="AH21" s="250"/>
      <c r="AI21" s="250"/>
      <c r="AJ21" s="250"/>
      <c r="AK21" s="250"/>
      <c r="AL21" s="250"/>
      <c r="AM21" s="250"/>
      <c r="AN21" s="250"/>
      <c r="AO21" s="250"/>
      <c r="AP21" s="250"/>
      <c r="AQ21" s="250"/>
      <c r="AR21" s="251"/>
      <c r="AS21" s="249"/>
      <c r="AT21" s="250"/>
      <c r="AU21" s="250"/>
      <c r="AV21" s="250"/>
      <c r="AW21" s="250"/>
      <c r="AX21" s="250"/>
      <c r="AY21" s="250"/>
      <c r="AZ21" s="250"/>
      <c r="BA21" s="250"/>
      <c r="BB21" s="252"/>
      <c r="BC21" s="249"/>
      <c r="BD21" s="250"/>
      <c r="BE21" s="250"/>
      <c r="BF21" s="250"/>
      <c r="BG21" s="250"/>
      <c r="BH21" s="250"/>
      <c r="BI21" s="250"/>
      <c r="BJ21" s="250"/>
      <c r="BK21" s="250"/>
      <c r="BL21" s="250"/>
      <c r="BM21" s="252"/>
      <c r="BN21" s="234"/>
      <c r="BO21" s="235"/>
      <c r="BP21" s="235"/>
      <c r="BQ21" s="235"/>
      <c r="BR21" s="235"/>
      <c r="BS21" s="235"/>
      <c r="BT21" s="250"/>
      <c r="BU21" s="235"/>
      <c r="BV21" s="235"/>
      <c r="BW21" s="235"/>
      <c r="BX21" s="235"/>
      <c r="BY21" s="235"/>
      <c r="BZ21" s="235"/>
      <c r="CA21" s="235"/>
      <c r="CB21" s="235"/>
      <c r="CC21" s="235"/>
      <c r="CD21" s="235"/>
      <c r="CE21" s="235"/>
      <c r="CF21" s="235"/>
      <c r="CG21" s="235"/>
      <c r="CH21" s="235"/>
      <c r="CI21" s="235"/>
      <c r="CJ21" s="235"/>
      <c r="CK21" s="235"/>
      <c r="CL21" s="235"/>
      <c r="CM21" s="235"/>
      <c r="CN21" s="235"/>
      <c r="CO21" s="235"/>
      <c r="CP21" s="235"/>
      <c r="CQ21" s="235"/>
      <c r="CR21" s="235"/>
      <c r="CS21" s="235"/>
      <c r="CT21" s="235"/>
      <c r="CU21" s="235"/>
      <c r="CV21" s="236"/>
      <c r="CW21" s="237"/>
    </row>
    <row r="22" spans="1:101" ht="15.75">
      <c r="A22" s="425" t="s">
        <v>120</v>
      </c>
      <c r="B22" s="236" t="s">
        <v>103</v>
      </c>
      <c r="C22" s="233">
        <v>0</v>
      </c>
      <c r="D22" s="249"/>
      <c r="E22" s="250"/>
      <c r="F22" s="257"/>
      <c r="G22" s="250"/>
      <c r="H22" s="257"/>
      <c r="I22" s="257"/>
      <c r="J22" s="250"/>
      <c r="K22" s="257"/>
      <c r="L22" s="257"/>
      <c r="M22" s="257"/>
      <c r="N22" s="257"/>
      <c r="O22" s="257"/>
      <c r="P22" s="250"/>
      <c r="Q22" s="250"/>
      <c r="R22" s="250"/>
      <c r="S22" s="250"/>
      <c r="T22" s="252"/>
      <c r="U22" s="249"/>
      <c r="V22" s="250"/>
      <c r="W22" s="250"/>
      <c r="X22" s="250"/>
      <c r="Y22" s="250"/>
      <c r="Z22" s="250"/>
      <c r="AA22" s="250"/>
      <c r="AB22" s="250"/>
      <c r="AC22" s="250"/>
      <c r="AD22" s="250"/>
      <c r="AE22" s="250"/>
      <c r="AF22" s="250"/>
      <c r="AG22" s="250"/>
      <c r="AH22" s="250"/>
      <c r="AI22" s="250"/>
      <c r="AJ22" s="250"/>
      <c r="AK22" s="250"/>
      <c r="AL22" s="250"/>
      <c r="AM22" s="250"/>
      <c r="AN22" s="250"/>
      <c r="AO22" s="250"/>
      <c r="AP22" s="250"/>
      <c r="AQ22" s="250"/>
      <c r="AR22" s="251"/>
      <c r="AS22" s="249"/>
      <c r="AT22" s="250"/>
      <c r="AU22" s="250"/>
      <c r="AV22" s="250"/>
      <c r="AW22" s="250"/>
      <c r="AX22" s="250"/>
      <c r="AY22" s="250"/>
      <c r="AZ22" s="250"/>
      <c r="BA22" s="250"/>
      <c r="BB22" s="252"/>
      <c r="BC22" s="249"/>
      <c r="BD22" s="250"/>
      <c r="BE22" s="250"/>
      <c r="BF22" s="250"/>
      <c r="BG22" s="250"/>
      <c r="BH22" s="250"/>
      <c r="BI22" s="250"/>
      <c r="BJ22" s="250"/>
      <c r="BK22" s="250"/>
      <c r="BL22" s="250"/>
      <c r="BM22" s="252"/>
      <c r="BN22" s="234"/>
      <c r="BO22" s="235"/>
      <c r="BP22" s="235"/>
      <c r="BQ22" s="235"/>
      <c r="BR22" s="235"/>
      <c r="BS22" s="235"/>
      <c r="BT22" s="250"/>
      <c r="BU22" s="235"/>
      <c r="BV22" s="235"/>
      <c r="BW22" s="235"/>
      <c r="BX22" s="235"/>
      <c r="BY22" s="235"/>
      <c r="BZ22" s="235"/>
      <c r="CA22" s="235"/>
      <c r="CB22" s="235"/>
      <c r="CC22" s="235"/>
      <c r="CD22" s="235"/>
      <c r="CE22" s="235"/>
      <c r="CF22" s="235"/>
      <c r="CG22" s="235"/>
      <c r="CH22" s="235"/>
      <c r="CI22" s="235"/>
      <c r="CJ22" s="235"/>
      <c r="CK22" s="235"/>
      <c r="CL22" s="235"/>
      <c r="CM22" s="235"/>
      <c r="CN22" s="235"/>
      <c r="CO22" s="235"/>
      <c r="CP22" s="235"/>
      <c r="CQ22" s="235"/>
      <c r="CR22" s="235"/>
      <c r="CS22" s="235"/>
      <c r="CT22" s="235"/>
      <c r="CU22" s="235"/>
      <c r="CV22" s="236"/>
      <c r="CW22" s="237"/>
    </row>
    <row r="23" spans="1:101" ht="15.75">
      <c r="A23" s="425" t="s">
        <v>121</v>
      </c>
      <c r="B23" s="236" t="s">
        <v>122</v>
      </c>
      <c r="C23" s="233">
        <v>0</v>
      </c>
      <c r="D23" s="249"/>
      <c r="E23" s="250"/>
      <c r="F23" s="257"/>
      <c r="G23" s="250"/>
      <c r="H23" s="257"/>
      <c r="I23" s="257"/>
      <c r="J23" s="250"/>
      <c r="K23" s="257"/>
      <c r="L23" s="257"/>
      <c r="M23" s="257"/>
      <c r="N23" s="257"/>
      <c r="O23" s="257"/>
      <c r="P23" s="250"/>
      <c r="Q23" s="250"/>
      <c r="R23" s="250"/>
      <c r="S23" s="250"/>
      <c r="T23" s="252"/>
      <c r="U23" s="249"/>
      <c r="V23" s="250"/>
      <c r="W23" s="250"/>
      <c r="X23" s="250"/>
      <c r="Y23" s="250"/>
      <c r="Z23" s="250"/>
      <c r="AA23" s="250"/>
      <c r="AB23" s="250"/>
      <c r="AC23" s="250"/>
      <c r="AD23" s="250"/>
      <c r="AE23" s="250"/>
      <c r="AF23" s="250"/>
      <c r="AG23" s="250"/>
      <c r="AH23" s="250"/>
      <c r="AI23" s="250"/>
      <c r="AJ23" s="250"/>
      <c r="AK23" s="250"/>
      <c r="AL23" s="250"/>
      <c r="AM23" s="250"/>
      <c r="AN23" s="250"/>
      <c r="AO23" s="250"/>
      <c r="AP23" s="250"/>
      <c r="AQ23" s="250"/>
      <c r="AR23" s="251"/>
      <c r="AS23" s="249"/>
      <c r="AT23" s="250"/>
      <c r="AU23" s="250"/>
      <c r="AV23" s="250"/>
      <c r="AW23" s="250"/>
      <c r="AX23" s="250"/>
      <c r="AY23" s="250"/>
      <c r="AZ23" s="250"/>
      <c r="BA23" s="250"/>
      <c r="BB23" s="252"/>
      <c r="BC23" s="249"/>
      <c r="BD23" s="250"/>
      <c r="BE23" s="250"/>
      <c r="BF23" s="250"/>
      <c r="BG23" s="250"/>
      <c r="BH23" s="250"/>
      <c r="BI23" s="250"/>
      <c r="BJ23" s="250"/>
      <c r="BK23" s="250"/>
      <c r="BL23" s="250"/>
      <c r="BM23" s="252"/>
      <c r="BN23" s="234"/>
      <c r="BO23" s="235"/>
      <c r="BP23" s="235"/>
      <c r="BQ23" s="235"/>
      <c r="BR23" s="235"/>
      <c r="BS23" s="235"/>
      <c r="BT23" s="250"/>
      <c r="BU23" s="235"/>
      <c r="BV23" s="235"/>
      <c r="BW23" s="235"/>
      <c r="BX23" s="235"/>
      <c r="BY23" s="235"/>
      <c r="BZ23" s="235"/>
      <c r="CA23" s="235"/>
      <c r="CB23" s="235"/>
      <c r="CC23" s="235"/>
      <c r="CD23" s="235"/>
      <c r="CE23" s="235"/>
      <c r="CF23" s="235"/>
      <c r="CG23" s="235"/>
      <c r="CH23" s="235"/>
      <c r="CI23" s="235"/>
      <c r="CJ23" s="235"/>
      <c r="CK23" s="235"/>
      <c r="CL23" s="235"/>
      <c r="CM23" s="235"/>
      <c r="CN23" s="235"/>
      <c r="CO23" s="235"/>
      <c r="CP23" s="235"/>
      <c r="CQ23" s="235"/>
      <c r="CR23" s="235"/>
      <c r="CS23" s="235"/>
      <c r="CT23" s="235"/>
      <c r="CU23" s="235"/>
      <c r="CV23" s="236"/>
      <c r="CW23" s="237"/>
    </row>
    <row r="24" spans="1:101" ht="15.75">
      <c r="A24" s="425"/>
      <c r="B24" s="236" t="s">
        <v>103</v>
      </c>
      <c r="C24" s="233">
        <v>0</v>
      </c>
      <c r="D24" s="249"/>
      <c r="E24" s="250"/>
      <c r="F24" s="257"/>
      <c r="G24" s="250"/>
      <c r="H24" s="257"/>
      <c r="I24" s="257"/>
      <c r="J24" s="250"/>
      <c r="K24" s="257"/>
      <c r="L24" s="257"/>
      <c r="M24" s="257"/>
      <c r="N24" s="257"/>
      <c r="O24" s="257"/>
      <c r="P24" s="250"/>
      <c r="Q24" s="250"/>
      <c r="R24" s="250"/>
      <c r="S24" s="250"/>
      <c r="T24" s="252"/>
      <c r="U24" s="249"/>
      <c r="V24" s="250"/>
      <c r="W24" s="250"/>
      <c r="X24" s="250"/>
      <c r="Y24" s="250"/>
      <c r="Z24" s="250"/>
      <c r="AA24" s="250"/>
      <c r="AB24" s="250"/>
      <c r="AC24" s="250"/>
      <c r="AD24" s="250"/>
      <c r="AE24" s="250"/>
      <c r="AF24" s="250"/>
      <c r="AG24" s="250"/>
      <c r="AH24" s="250"/>
      <c r="AI24" s="250"/>
      <c r="AJ24" s="250"/>
      <c r="AK24" s="250"/>
      <c r="AL24" s="250"/>
      <c r="AM24" s="250"/>
      <c r="AN24" s="250"/>
      <c r="AO24" s="250"/>
      <c r="AP24" s="250"/>
      <c r="AQ24" s="250"/>
      <c r="AR24" s="251"/>
      <c r="AS24" s="249"/>
      <c r="AT24" s="250"/>
      <c r="AU24" s="250"/>
      <c r="AV24" s="250"/>
      <c r="AW24" s="250"/>
      <c r="AX24" s="250"/>
      <c r="AY24" s="250"/>
      <c r="AZ24" s="250"/>
      <c r="BA24" s="250"/>
      <c r="BB24" s="252"/>
      <c r="BC24" s="249"/>
      <c r="BD24" s="250"/>
      <c r="BE24" s="250"/>
      <c r="BF24" s="250"/>
      <c r="BG24" s="250"/>
      <c r="BH24" s="250"/>
      <c r="BI24" s="250"/>
      <c r="BJ24" s="250"/>
      <c r="BK24" s="250"/>
      <c r="BL24" s="250"/>
      <c r="BM24" s="252"/>
      <c r="BN24" s="234"/>
      <c r="BO24" s="235"/>
      <c r="BP24" s="235"/>
      <c r="BQ24" s="235"/>
      <c r="BR24" s="235"/>
      <c r="BS24" s="235"/>
      <c r="BT24" s="250"/>
      <c r="BU24" s="235"/>
      <c r="BV24" s="235"/>
      <c r="BW24" s="235"/>
      <c r="BX24" s="235"/>
      <c r="BY24" s="235"/>
      <c r="BZ24" s="235"/>
      <c r="CA24" s="235"/>
      <c r="CB24" s="235"/>
      <c r="CC24" s="235"/>
      <c r="CD24" s="235"/>
      <c r="CE24" s="235"/>
      <c r="CF24" s="235"/>
      <c r="CG24" s="235"/>
      <c r="CH24" s="235"/>
      <c r="CI24" s="235"/>
      <c r="CJ24" s="235"/>
      <c r="CK24" s="235"/>
      <c r="CL24" s="235"/>
      <c r="CM24" s="235"/>
      <c r="CN24" s="235"/>
      <c r="CO24" s="235"/>
      <c r="CP24" s="235"/>
      <c r="CQ24" s="235"/>
      <c r="CR24" s="235"/>
      <c r="CS24" s="235"/>
      <c r="CT24" s="235"/>
      <c r="CU24" s="235"/>
      <c r="CV24" s="236"/>
      <c r="CW24" s="237"/>
    </row>
    <row r="25" spans="1:101" ht="31.5">
      <c r="A25" s="425" t="s">
        <v>123</v>
      </c>
      <c r="B25" s="236" t="s">
        <v>103</v>
      </c>
      <c r="C25" s="233">
        <v>0</v>
      </c>
      <c r="D25" s="249"/>
      <c r="E25" s="250"/>
      <c r="F25" s="257"/>
      <c r="G25" s="250"/>
      <c r="H25" s="257"/>
      <c r="I25" s="257"/>
      <c r="J25" s="250"/>
      <c r="K25" s="257"/>
      <c r="L25" s="257"/>
      <c r="M25" s="257"/>
      <c r="N25" s="257"/>
      <c r="O25" s="257"/>
      <c r="P25" s="250"/>
      <c r="Q25" s="250"/>
      <c r="R25" s="250"/>
      <c r="S25" s="250"/>
      <c r="T25" s="252"/>
      <c r="U25" s="249"/>
      <c r="V25" s="250"/>
      <c r="W25" s="250"/>
      <c r="X25" s="250"/>
      <c r="Y25" s="250"/>
      <c r="Z25" s="250"/>
      <c r="AA25" s="250"/>
      <c r="AB25" s="250"/>
      <c r="AC25" s="250"/>
      <c r="AD25" s="250"/>
      <c r="AE25" s="250"/>
      <c r="AF25" s="250"/>
      <c r="AG25" s="250"/>
      <c r="AH25" s="250"/>
      <c r="AI25" s="250"/>
      <c r="AJ25" s="250"/>
      <c r="AK25" s="250"/>
      <c r="AL25" s="250"/>
      <c r="AM25" s="250"/>
      <c r="AN25" s="250"/>
      <c r="AO25" s="250"/>
      <c r="AP25" s="250"/>
      <c r="AQ25" s="250"/>
      <c r="AR25" s="251"/>
      <c r="AS25" s="249"/>
      <c r="AT25" s="250"/>
      <c r="AU25" s="250"/>
      <c r="AV25" s="250"/>
      <c r="AW25" s="250"/>
      <c r="AX25" s="250"/>
      <c r="AY25" s="250"/>
      <c r="AZ25" s="250"/>
      <c r="BA25" s="250"/>
      <c r="BB25" s="252"/>
      <c r="BC25" s="249"/>
      <c r="BD25" s="250"/>
      <c r="BE25" s="250"/>
      <c r="BF25" s="250"/>
      <c r="BG25" s="250"/>
      <c r="BH25" s="250"/>
      <c r="BI25" s="250"/>
      <c r="BJ25" s="250"/>
      <c r="BK25" s="250"/>
      <c r="BL25" s="250"/>
      <c r="BM25" s="252"/>
      <c r="BN25" s="234"/>
      <c r="BO25" s="235"/>
      <c r="BP25" s="235"/>
      <c r="BQ25" s="235"/>
      <c r="BR25" s="235"/>
      <c r="BS25" s="235"/>
      <c r="BT25" s="250"/>
      <c r="BU25" s="235"/>
      <c r="BV25" s="235"/>
      <c r="BW25" s="235"/>
      <c r="BX25" s="235"/>
      <c r="BY25" s="235"/>
      <c r="BZ25" s="235"/>
      <c r="CA25" s="235"/>
      <c r="CB25" s="235"/>
      <c r="CC25" s="235"/>
      <c r="CD25" s="235"/>
      <c r="CE25" s="235"/>
      <c r="CF25" s="235"/>
      <c r="CG25" s="235"/>
      <c r="CH25" s="235"/>
      <c r="CI25" s="235"/>
      <c r="CJ25" s="235"/>
      <c r="CK25" s="235"/>
      <c r="CL25" s="235"/>
      <c r="CM25" s="235"/>
      <c r="CN25" s="235"/>
      <c r="CO25" s="235"/>
      <c r="CP25" s="235"/>
      <c r="CQ25" s="235"/>
      <c r="CR25" s="235"/>
      <c r="CS25" s="235"/>
      <c r="CT25" s="235"/>
      <c r="CU25" s="235"/>
      <c r="CV25" s="236"/>
      <c r="CW25" s="237"/>
    </row>
    <row r="26" spans="1:101" ht="15.75">
      <c r="A26" s="488" t="s">
        <v>124</v>
      </c>
      <c r="B26" s="241" t="s">
        <v>105</v>
      </c>
      <c r="C26" s="268">
        <v>3</v>
      </c>
      <c r="D26" s="249"/>
      <c r="E26" s="250"/>
      <c r="F26" s="257"/>
      <c r="G26" s="250"/>
      <c r="H26" s="257"/>
      <c r="I26" s="257"/>
      <c r="J26" s="250"/>
      <c r="K26" s="257"/>
      <c r="L26" s="257"/>
      <c r="M26" s="257"/>
      <c r="N26" s="257"/>
      <c r="O26" s="257"/>
      <c r="P26" s="250"/>
      <c r="Q26" s="250"/>
      <c r="R26" s="250"/>
      <c r="S26" s="250"/>
      <c r="T26" s="281"/>
      <c r="U26" s="249"/>
      <c r="V26" s="250"/>
      <c r="W26" s="250"/>
      <c r="X26" s="250"/>
      <c r="Y26" s="250"/>
      <c r="Z26" s="250"/>
      <c r="AA26" s="260">
        <v>1</v>
      </c>
      <c r="AB26" s="250"/>
      <c r="AC26" s="250"/>
      <c r="AD26" s="260">
        <v>1</v>
      </c>
      <c r="AE26" s="250"/>
      <c r="AF26" s="250"/>
      <c r="AG26" s="250"/>
      <c r="AH26" s="250"/>
      <c r="AI26" s="250"/>
      <c r="AJ26" s="250"/>
      <c r="AK26" s="250"/>
      <c r="AL26" s="250"/>
      <c r="AM26" s="250"/>
      <c r="AN26" s="250"/>
      <c r="AO26" s="250"/>
      <c r="AP26" s="250"/>
      <c r="AQ26" s="250"/>
      <c r="AR26" s="251"/>
      <c r="AS26" s="249"/>
      <c r="AT26" s="250"/>
      <c r="AU26" s="250"/>
      <c r="AV26" s="250"/>
      <c r="AW26" s="250"/>
      <c r="AX26" s="250"/>
      <c r="AY26" s="250"/>
      <c r="AZ26" s="250"/>
      <c r="BA26" s="250"/>
      <c r="BB26" s="252"/>
      <c r="BC26" s="249"/>
      <c r="BD26" s="250"/>
      <c r="BE26" s="250"/>
      <c r="BF26" s="250"/>
      <c r="BG26" s="250"/>
      <c r="BH26" s="250"/>
      <c r="BI26" s="250"/>
      <c r="BJ26" s="250"/>
      <c r="BK26" s="250"/>
      <c r="BL26" s="250"/>
      <c r="BM26" s="252"/>
      <c r="BN26" s="234">
        <v>1</v>
      </c>
      <c r="BO26" s="235"/>
      <c r="BP26" s="235"/>
      <c r="BQ26" s="235"/>
      <c r="BR26" s="235"/>
      <c r="BS26" s="235"/>
      <c r="BT26" s="250"/>
      <c r="BU26" s="235">
        <v>0</v>
      </c>
      <c r="BV26" s="235"/>
      <c r="BW26" s="235"/>
      <c r="BX26" s="235"/>
      <c r="BY26" s="235"/>
      <c r="BZ26" s="235"/>
      <c r="CA26" s="235"/>
      <c r="CB26" s="235"/>
      <c r="CC26" s="235"/>
      <c r="CD26" s="235"/>
      <c r="CE26" s="235"/>
      <c r="CF26" s="235"/>
      <c r="CG26" s="235"/>
      <c r="CH26" s="235"/>
      <c r="CI26" s="235"/>
      <c r="CJ26" s="235"/>
      <c r="CK26" s="235"/>
      <c r="CL26" s="235"/>
      <c r="CM26" s="235"/>
      <c r="CN26" s="235"/>
      <c r="CO26" s="235"/>
      <c r="CP26" s="235"/>
      <c r="CQ26" s="235"/>
      <c r="CR26" s="235"/>
      <c r="CS26" s="235"/>
      <c r="CT26" s="235"/>
      <c r="CU26" s="235"/>
      <c r="CV26" s="236"/>
      <c r="CW26" s="237"/>
    </row>
    <row r="27" spans="1:101" ht="15.75">
      <c r="A27" s="488"/>
      <c r="B27" s="261" t="s">
        <v>103</v>
      </c>
      <c r="C27" s="233">
        <v>2358.4899999999998</v>
      </c>
      <c r="D27" s="352">
        <v>0</v>
      </c>
      <c r="E27" s="263">
        <v>0</v>
      </c>
      <c r="F27" s="263">
        <v>0</v>
      </c>
      <c r="G27" s="263">
        <v>0</v>
      </c>
      <c r="H27" s="263">
        <v>0</v>
      </c>
      <c r="I27" s="263">
        <v>0</v>
      </c>
      <c r="J27" s="263">
        <v>0</v>
      </c>
      <c r="K27" s="263">
        <v>0</v>
      </c>
      <c r="L27" s="263">
        <v>0</v>
      </c>
      <c r="M27" s="263">
        <v>0</v>
      </c>
      <c r="N27" s="263">
        <v>0</v>
      </c>
      <c r="O27" s="263">
        <v>0</v>
      </c>
      <c r="P27" s="263">
        <v>0</v>
      </c>
      <c r="Q27" s="263">
        <v>0</v>
      </c>
      <c r="R27" s="263">
        <v>0</v>
      </c>
      <c r="S27" s="263">
        <v>0</v>
      </c>
      <c r="T27" s="233">
        <v>0</v>
      </c>
      <c r="U27" s="352">
        <v>0</v>
      </c>
      <c r="V27" s="263">
        <v>0</v>
      </c>
      <c r="W27" s="263">
        <v>0</v>
      </c>
      <c r="X27" s="263">
        <v>0</v>
      </c>
      <c r="Y27" s="263">
        <v>0</v>
      </c>
      <c r="Z27" s="263">
        <v>0</v>
      </c>
      <c r="AA27" s="263">
        <v>931.94</v>
      </c>
      <c r="AB27" s="263">
        <v>0</v>
      </c>
      <c r="AC27" s="263">
        <v>0</v>
      </c>
      <c r="AD27" s="263">
        <v>51.93</v>
      </c>
      <c r="AE27" s="263">
        <v>0</v>
      </c>
      <c r="AF27" s="263">
        <v>0</v>
      </c>
      <c r="AG27" s="263">
        <v>0</v>
      </c>
      <c r="AH27" s="263">
        <v>0</v>
      </c>
      <c r="AI27" s="263">
        <v>0</v>
      </c>
      <c r="AJ27" s="263">
        <v>0</v>
      </c>
      <c r="AK27" s="263">
        <v>0</v>
      </c>
      <c r="AL27" s="263">
        <v>0</v>
      </c>
      <c r="AM27" s="263">
        <v>0</v>
      </c>
      <c r="AN27" s="263">
        <v>0</v>
      </c>
      <c r="AO27" s="263">
        <v>0</v>
      </c>
      <c r="AP27" s="263">
        <v>0</v>
      </c>
      <c r="AQ27" s="263">
        <v>0</v>
      </c>
      <c r="AR27" s="233">
        <v>0</v>
      </c>
      <c r="AS27" s="352">
        <v>0</v>
      </c>
      <c r="AT27" s="263">
        <v>0</v>
      </c>
      <c r="AU27" s="263">
        <v>0</v>
      </c>
      <c r="AV27" s="263">
        <v>0</v>
      </c>
      <c r="AW27" s="263">
        <v>0</v>
      </c>
      <c r="AX27" s="263">
        <v>0</v>
      </c>
      <c r="AY27" s="263">
        <v>0</v>
      </c>
      <c r="AZ27" s="263">
        <v>0</v>
      </c>
      <c r="BA27" s="263">
        <v>0</v>
      </c>
      <c r="BB27" s="233">
        <v>0</v>
      </c>
      <c r="BC27" s="352">
        <v>0</v>
      </c>
      <c r="BD27" s="263">
        <v>0</v>
      </c>
      <c r="BE27" s="263">
        <v>0</v>
      </c>
      <c r="BF27" s="263">
        <v>0</v>
      </c>
      <c r="BG27" s="263">
        <v>0</v>
      </c>
      <c r="BH27" s="263">
        <v>0</v>
      </c>
      <c r="BI27" s="263">
        <v>0</v>
      </c>
      <c r="BJ27" s="263">
        <v>0</v>
      </c>
      <c r="BK27" s="263">
        <v>0</v>
      </c>
      <c r="BL27" s="263">
        <v>0</v>
      </c>
      <c r="BM27" s="233">
        <v>0</v>
      </c>
      <c r="BN27" s="352">
        <v>385.51</v>
      </c>
      <c r="BO27" s="263">
        <v>0</v>
      </c>
      <c r="BP27" s="263">
        <v>0</v>
      </c>
      <c r="BQ27" s="263">
        <v>0</v>
      </c>
      <c r="BR27" s="263">
        <v>0</v>
      </c>
      <c r="BS27" s="263">
        <v>0</v>
      </c>
      <c r="BT27" s="263">
        <v>0</v>
      </c>
      <c r="BU27" s="263">
        <v>989.11</v>
      </c>
      <c r="BV27" s="263">
        <v>0</v>
      </c>
      <c r="BW27" s="263">
        <v>0</v>
      </c>
      <c r="BX27" s="263">
        <v>0</v>
      </c>
      <c r="BY27" s="263">
        <v>0</v>
      </c>
      <c r="BZ27" s="263">
        <v>0</v>
      </c>
      <c r="CA27" s="263">
        <v>0</v>
      </c>
      <c r="CB27" s="263">
        <v>0</v>
      </c>
      <c r="CC27" s="263">
        <v>0</v>
      </c>
      <c r="CD27" s="263">
        <v>0</v>
      </c>
      <c r="CE27" s="263">
        <v>0</v>
      </c>
      <c r="CF27" s="263">
        <v>0</v>
      </c>
      <c r="CG27" s="263">
        <v>0</v>
      </c>
      <c r="CH27" s="263">
        <v>0</v>
      </c>
      <c r="CI27" s="263">
        <v>0</v>
      </c>
      <c r="CJ27" s="263">
        <v>0</v>
      </c>
      <c r="CK27" s="263">
        <v>0</v>
      </c>
      <c r="CL27" s="263">
        <v>0</v>
      </c>
      <c r="CM27" s="263">
        <v>0</v>
      </c>
      <c r="CN27" s="263">
        <v>0</v>
      </c>
      <c r="CO27" s="263">
        <v>0</v>
      </c>
      <c r="CP27" s="263">
        <v>0</v>
      </c>
      <c r="CQ27" s="263">
        <v>0</v>
      </c>
      <c r="CR27" s="263">
        <v>0</v>
      </c>
      <c r="CS27" s="263">
        <v>0</v>
      </c>
      <c r="CT27" s="263">
        <v>0</v>
      </c>
      <c r="CU27" s="263">
        <v>0</v>
      </c>
      <c r="CV27" s="263">
        <v>0</v>
      </c>
      <c r="CW27" s="233">
        <v>0</v>
      </c>
    </row>
    <row r="28" spans="1:101" ht="15.75">
      <c r="A28" s="489" t="s">
        <v>125</v>
      </c>
      <c r="B28" s="261" t="s">
        <v>107</v>
      </c>
      <c r="C28" s="265">
        <v>0.22800000000000001</v>
      </c>
      <c r="D28" s="249"/>
      <c r="E28" s="250"/>
      <c r="F28" s="257"/>
      <c r="G28" s="250"/>
      <c r="H28" s="257"/>
      <c r="I28" s="257"/>
      <c r="J28" s="250"/>
      <c r="K28" s="257"/>
      <c r="L28" s="257"/>
      <c r="M28" s="257"/>
      <c r="N28" s="257"/>
      <c r="O28" s="257"/>
      <c r="P28" s="250"/>
      <c r="Q28" s="250"/>
      <c r="R28" s="250"/>
      <c r="S28" s="250"/>
      <c r="T28" s="252"/>
      <c r="U28" s="249"/>
      <c r="V28" s="250"/>
      <c r="W28" s="250"/>
      <c r="X28" s="250"/>
      <c r="Y28" s="250"/>
      <c r="Z28" s="250"/>
      <c r="AA28" s="250"/>
      <c r="AB28" s="250"/>
      <c r="AC28" s="250"/>
      <c r="AD28" s="250"/>
      <c r="AE28" s="250"/>
      <c r="AF28" s="250"/>
      <c r="AG28" s="250"/>
      <c r="AH28" s="250"/>
      <c r="AI28" s="250"/>
      <c r="AJ28" s="250"/>
      <c r="AK28" s="250"/>
      <c r="AL28" s="250"/>
      <c r="AM28" s="250"/>
      <c r="AN28" s="250"/>
      <c r="AO28" s="250"/>
      <c r="AP28" s="250"/>
      <c r="AQ28" s="250"/>
      <c r="AR28" s="251"/>
      <c r="AS28" s="249"/>
      <c r="AT28" s="250"/>
      <c r="AU28" s="250"/>
      <c r="AV28" s="250"/>
      <c r="AW28" s="250"/>
      <c r="AX28" s="250"/>
      <c r="AY28" s="250"/>
      <c r="AZ28" s="250"/>
      <c r="BA28" s="250"/>
      <c r="BB28" s="252"/>
      <c r="BC28" s="249"/>
      <c r="BD28" s="250"/>
      <c r="BE28" s="250"/>
      <c r="BF28" s="250"/>
      <c r="BG28" s="250"/>
      <c r="BH28" s="250"/>
      <c r="BI28" s="250"/>
      <c r="BJ28" s="250"/>
      <c r="BK28" s="250"/>
      <c r="BL28" s="250"/>
      <c r="BM28" s="252"/>
      <c r="BN28" s="234">
        <v>0.16300000000000001</v>
      </c>
      <c r="BO28" s="235"/>
      <c r="BP28" s="235"/>
      <c r="BQ28" s="235"/>
      <c r="BR28" s="235"/>
      <c r="BS28" s="235"/>
      <c r="BT28" s="250"/>
      <c r="BU28" s="235">
        <v>6.5000000000000002E-2</v>
      </c>
      <c r="BV28" s="235"/>
      <c r="BW28" s="235"/>
      <c r="BX28" s="235"/>
      <c r="BY28" s="235"/>
      <c r="BZ28" s="235"/>
      <c r="CA28" s="235"/>
      <c r="CB28" s="235"/>
      <c r="CC28" s="235"/>
      <c r="CD28" s="235"/>
      <c r="CE28" s="235"/>
      <c r="CF28" s="235"/>
      <c r="CG28" s="235"/>
      <c r="CH28" s="235"/>
      <c r="CI28" s="235"/>
      <c r="CJ28" s="235"/>
      <c r="CK28" s="235"/>
      <c r="CL28" s="235"/>
      <c r="CM28" s="235"/>
      <c r="CN28" s="235"/>
      <c r="CO28" s="235"/>
      <c r="CP28" s="235"/>
      <c r="CQ28" s="235"/>
      <c r="CR28" s="235"/>
      <c r="CS28" s="235"/>
      <c r="CT28" s="235"/>
      <c r="CU28" s="235"/>
      <c r="CV28" s="236"/>
      <c r="CW28" s="237"/>
    </row>
    <row r="29" spans="1:101" ht="15.75">
      <c r="A29" s="489"/>
      <c r="B29" s="261" t="s">
        <v>103</v>
      </c>
      <c r="C29" s="233">
        <v>350.42999999999995</v>
      </c>
      <c r="D29" s="249"/>
      <c r="E29" s="250"/>
      <c r="F29" s="257"/>
      <c r="G29" s="250"/>
      <c r="H29" s="257"/>
      <c r="I29" s="257"/>
      <c r="J29" s="250"/>
      <c r="K29" s="257"/>
      <c r="L29" s="257"/>
      <c r="M29" s="257"/>
      <c r="N29" s="257"/>
      <c r="O29" s="257"/>
      <c r="P29" s="250"/>
      <c r="Q29" s="250"/>
      <c r="R29" s="250"/>
      <c r="S29" s="250"/>
      <c r="T29" s="252"/>
      <c r="U29" s="249"/>
      <c r="V29" s="250"/>
      <c r="W29" s="250"/>
      <c r="X29" s="250"/>
      <c r="Y29" s="250"/>
      <c r="Z29" s="250"/>
      <c r="AA29" s="250"/>
      <c r="AB29" s="250"/>
      <c r="AC29" s="250"/>
      <c r="AD29" s="250"/>
      <c r="AE29" s="250"/>
      <c r="AF29" s="250"/>
      <c r="AG29" s="250"/>
      <c r="AH29" s="250"/>
      <c r="AI29" s="250"/>
      <c r="AJ29" s="250"/>
      <c r="AK29" s="250"/>
      <c r="AL29" s="250"/>
      <c r="AM29" s="250"/>
      <c r="AN29" s="250"/>
      <c r="AO29" s="250"/>
      <c r="AP29" s="250"/>
      <c r="AQ29" s="250"/>
      <c r="AR29" s="251"/>
      <c r="AS29" s="249"/>
      <c r="AT29" s="250"/>
      <c r="AU29" s="250"/>
      <c r="AV29" s="250"/>
      <c r="AW29" s="250"/>
      <c r="AX29" s="250"/>
      <c r="AY29" s="250"/>
      <c r="AZ29" s="250"/>
      <c r="BA29" s="250"/>
      <c r="BB29" s="252"/>
      <c r="BC29" s="249"/>
      <c r="BD29" s="250"/>
      <c r="BE29" s="250"/>
      <c r="BF29" s="250"/>
      <c r="BG29" s="250"/>
      <c r="BH29" s="250"/>
      <c r="BI29" s="250"/>
      <c r="BJ29" s="250"/>
      <c r="BK29" s="250"/>
      <c r="BL29" s="250"/>
      <c r="BM29" s="252"/>
      <c r="BN29" s="234">
        <v>333.59</v>
      </c>
      <c r="BO29" s="235"/>
      <c r="BP29" s="235"/>
      <c r="BQ29" s="235"/>
      <c r="BR29" s="235"/>
      <c r="BS29" s="235"/>
      <c r="BT29" s="250"/>
      <c r="BU29" s="235">
        <v>16.84</v>
      </c>
      <c r="BV29" s="235"/>
      <c r="BW29" s="235"/>
      <c r="BX29" s="235"/>
      <c r="BY29" s="235"/>
      <c r="BZ29" s="235"/>
      <c r="CA29" s="235"/>
      <c r="CB29" s="235"/>
      <c r="CC29" s="235"/>
      <c r="CD29" s="235"/>
      <c r="CE29" s="235"/>
      <c r="CF29" s="235"/>
      <c r="CG29" s="235"/>
      <c r="CH29" s="235"/>
      <c r="CI29" s="235"/>
      <c r="CJ29" s="235"/>
      <c r="CK29" s="235"/>
      <c r="CL29" s="235"/>
      <c r="CM29" s="235"/>
      <c r="CN29" s="235"/>
      <c r="CO29" s="235"/>
      <c r="CP29" s="235"/>
      <c r="CQ29" s="235"/>
      <c r="CR29" s="235"/>
      <c r="CS29" s="235"/>
      <c r="CT29" s="235"/>
      <c r="CU29" s="235"/>
      <c r="CV29" s="236"/>
      <c r="CW29" s="237"/>
    </row>
    <row r="30" spans="1:101" ht="15.75">
      <c r="A30" s="489" t="s">
        <v>126</v>
      </c>
      <c r="B30" s="261" t="s">
        <v>107</v>
      </c>
      <c r="C30" s="265">
        <v>1.7396</v>
      </c>
      <c r="D30" s="249"/>
      <c r="E30" s="250"/>
      <c r="F30" s="257"/>
      <c r="G30" s="250"/>
      <c r="H30" s="250"/>
      <c r="I30" s="257"/>
      <c r="J30" s="250"/>
      <c r="K30" s="257"/>
      <c r="L30" s="257"/>
      <c r="M30" s="257"/>
      <c r="N30" s="257"/>
      <c r="O30" s="257"/>
      <c r="P30" s="250"/>
      <c r="Q30" s="250"/>
      <c r="R30" s="250"/>
      <c r="S30" s="250"/>
      <c r="T30" s="252"/>
      <c r="U30" s="249"/>
      <c r="V30" s="250"/>
      <c r="W30" s="250"/>
      <c r="X30" s="250"/>
      <c r="Y30" s="250"/>
      <c r="Z30" s="250"/>
      <c r="AA30" s="250">
        <v>0.3926</v>
      </c>
      <c r="AB30" s="250"/>
      <c r="AC30" s="250"/>
      <c r="AD30" s="250">
        <v>8.0000000000000002E-3</v>
      </c>
      <c r="AE30" s="250"/>
      <c r="AF30" s="250"/>
      <c r="AG30" s="250"/>
      <c r="AH30" s="250"/>
      <c r="AI30" s="250"/>
      <c r="AJ30" s="250"/>
      <c r="AK30" s="250"/>
      <c r="AL30" s="250"/>
      <c r="AM30" s="250"/>
      <c r="AN30" s="250"/>
      <c r="AO30" s="250"/>
      <c r="AP30" s="250"/>
      <c r="AQ30" s="250"/>
      <c r="AR30" s="251"/>
      <c r="AS30" s="249"/>
      <c r="AT30" s="250"/>
      <c r="AU30" s="250"/>
      <c r="AV30" s="250"/>
      <c r="AW30" s="250"/>
      <c r="AX30" s="250"/>
      <c r="AY30" s="250"/>
      <c r="AZ30" s="250"/>
      <c r="BA30" s="250"/>
      <c r="BB30" s="252"/>
      <c r="BC30" s="249"/>
      <c r="BD30" s="250"/>
      <c r="BE30" s="250"/>
      <c r="BF30" s="250"/>
      <c r="BG30" s="250"/>
      <c r="BH30" s="250"/>
      <c r="BI30" s="250"/>
      <c r="BJ30" s="250"/>
      <c r="BK30" s="250"/>
      <c r="BL30" s="250"/>
      <c r="BM30" s="252"/>
      <c r="BN30" s="234"/>
      <c r="BO30" s="235"/>
      <c r="BP30" s="235"/>
      <c r="BQ30" s="235"/>
      <c r="BR30" s="235"/>
      <c r="BS30" s="235"/>
      <c r="BT30" s="250"/>
      <c r="BU30" s="235">
        <v>1.339</v>
      </c>
      <c r="BV30" s="235"/>
      <c r="BW30" s="235"/>
      <c r="BX30" s="235"/>
      <c r="BY30" s="235"/>
      <c r="BZ30" s="235"/>
      <c r="CA30" s="235"/>
      <c r="CB30" s="235"/>
      <c r="CC30" s="235"/>
      <c r="CD30" s="235"/>
      <c r="CE30" s="235"/>
      <c r="CF30" s="235"/>
      <c r="CG30" s="235"/>
      <c r="CH30" s="235"/>
      <c r="CI30" s="235"/>
      <c r="CJ30" s="235"/>
      <c r="CK30" s="235"/>
      <c r="CL30" s="235"/>
      <c r="CM30" s="235"/>
      <c r="CN30" s="235"/>
      <c r="CO30" s="235"/>
      <c r="CP30" s="235"/>
      <c r="CQ30" s="235"/>
      <c r="CR30" s="235"/>
      <c r="CS30" s="235"/>
      <c r="CT30" s="235"/>
      <c r="CU30" s="235"/>
      <c r="CV30" s="236"/>
      <c r="CW30" s="237"/>
    </row>
    <row r="31" spans="1:101" ht="15.75">
      <c r="A31" s="489"/>
      <c r="B31" s="261" t="s">
        <v>103</v>
      </c>
      <c r="C31" s="233">
        <v>1802.79</v>
      </c>
      <c r="D31" s="249"/>
      <c r="E31" s="250"/>
      <c r="F31" s="257"/>
      <c r="G31" s="250"/>
      <c r="H31" s="250"/>
      <c r="I31" s="257"/>
      <c r="J31" s="250"/>
      <c r="K31" s="257"/>
      <c r="L31" s="257"/>
      <c r="M31" s="257"/>
      <c r="N31" s="257"/>
      <c r="O31" s="257"/>
      <c r="P31" s="250"/>
      <c r="Q31" s="250"/>
      <c r="R31" s="250"/>
      <c r="S31" s="250"/>
      <c r="T31" s="252"/>
      <c r="U31" s="249"/>
      <c r="V31" s="250"/>
      <c r="W31" s="250"/>
      <c r="X31" s="250"/>
      <c r="Y31" s="250"/>
      <c r="Z31" s="250"/>
      <c r="AA31" s="250">
        <v>931.94</v>
      </c>
      <c r="AB31" s="250"/>
      <c r="AC31" s="250"/>
      <c r="AD31" s="250">
        <v>51.93</v>
      </c>
      <c r="AE31" s="250"/>
      <c r="AF31" s="250"/>
      <c r="AG31" s="250"/>
      <c r="AH31" s="250"/>
      <c r="AI31" s="250"/>
      <c r="AJ31" s="250"/>
      <c r="AK31" s="250"/>
      <c r="AL31" s="250"/>
      <c r="AM31" s="250"/>
      <c r="AN31" s="250"/>
      <c r="AO31" s="250"/>
      <c r="AP31" s="250"/>
      <c r="AQ31" s="250"/>
      <c r="AR31" s="251"/>
      <c r="AS31" s="249"/>
      <c r="AT31" s="250"/>
      <c r="AU31" s="250"/>
      <c r="AV31" s="250"/>
      <c r="AW31" s="250"/>
      <c r="AX31" s="250"/>
      <c r="AY31" s="250"/>
      <c r="AZ31" s="250"/>
      <c r="BA31" s="250"/>
      <c r="BB31" s="252"/>
      <c r="BC31" s="249"/>
      <c r="BD31" s="250"/>
      <c r="BE31" s="250"/>
      <c r="BF31" s="250"/>
      <c r="BG31" s="250"/>
      <c r="BH31" s="250"/>
      <c r="BI31" s="250"/>
      <c r="BJ31" s="250"/>
      <c r="BK31" s="250"/>
      <c r="BL31" s="250"/>
      <c r="BM31" s="252"/>
      <c r="BN31" s="234"/>
      <c r="BO31" s="235"/>
      <c r="BP31" s="235"/>
      <c r="BQ31" s="235"/>
      <c r="BR31" s="235"/>
      <c r="BS31" s="235"/>
      <c r="BT31" s="250"/>
      <c r="BU31" s="235">
        <v>818.92</v>
      </c>
      <c r="BV31" s="235"/>
      <c r="BW31" s="235"/>
      <c r="BX31" s="235"/>
      <c r="BY31" s="235"/>
      <c r="BZ31" s="235"/>
      <c r="CA31" s="235"/>
      <c r="CB31" s="235"/>
      <c r="CC31" s="235"/>
      <c r="CD31" s="235"/>
      <c r="CE31" s="235"/>
      <c r="CF31" s="235"/>
      <c r="CG31" s="235"/>
      <c r="CH31" s="235"/>
      <c r="CI31" s="235"/>
      <c r="CJ31" s="235"/>
      <c r="CK31" s="235"/>
      <c r="CL31" s="235"/>
      <c r="CM31" s="235"/>
      <c r="CN31" s="235"/>
      <c r="CO31" s="235"/>
      <c r="CP31" s="235"/>
      <c r="CQ31" s="235"/>
      <c r="CR31" s="235"/>
      <c r="CS31" s="235"/>
      <c r="CT31" s="235"/>
      <c r="CU31" s="235"/>
      <c r="CV31" s="236"/>
      <c r="CW31" s="237"/>
    </row>
    <row r="32" spans="1:101" ht="15.75">
      <c r="A32" s="489" t="s">
        <v>127</v>
      </c>
      <c r="B32" s="261" t="s">
        <v>128</v>
      </c>
      <c r="C32" s="265">
        <v>0.39400000000000002</v>
      </c>
      <c r="D32" s="249"/>
      <c r="E32" s="250"/>
      <c r="F32" s="257"/>
      <c r="G32" s="250"/>
      <c r="H32" s="257"/>
      <c r="I32" s="257"/>
      <c r="J32" s="250"/>
      <c r="K32" s="257"/>
      <c r="L32" s="257"/>
      <c r="M32" s="257"/>
      <c r="N32" s="257"/>
      <c r="O32" s="257"/>
      <c r="P32" s="250"/>
      <c r="Q32" s="250"/>
      <c r="R32" s="250"/>
      <c r="S32" s="250"/>
      <c r="T32" s="252"/>
      <c r="U32" s="249"/>
      <c r="V32" s="250"/>
      <c r="W32" s="250"/>
      <c r="X32" s="250"/>
      <c r="Y32" s="250"/>
      <c r="Z32" s="250"/>
      <c r="AA32" s="250"/>
      <c r="AB32" s="250"/>
      <c r="AC32" s="250"/>
      <c r="AD32" s="250"/>
      <c r="AE32" s="250"/>
      <c r="AF32" s="250"/>
      <c r="AG32" s="250"/>
      <c r="AH32" s="250"/>
      <c r="AI32" s="250"/>
      <c r="AJ32" s="250"/>
      <c r="AK32" s="250"/>
      <c r="AL32" s="250"/>
      <c r="AM32" s="250"/>
      <c r="AN32" s="250"/>
      <c r="AO32" s="250"/>
      <c r="AP32" s="250"/>
      <c r="AQ32" s="250"/>
      <c r="AR32" s="251"/>
      <c r="AS32" s="249"/>
      <c r="AT32" s="250"/>
      <c r="AU32" s="250"/>
      <c r="AV32" s="250"/>
      <c r="AW32" s="250"/>
      <c r="AX32" s="250"/>
      <c r="AY32" s="250"/>
      <c r="AZ32" s="250"/>
      <c r="BA32" s="250"/>
      <c r="BB32" s="252"/>
      <c r="BC32" s="249"/>
      <c r="BD32" s="250"/>
      <c r="BE32" s="250"/>
      <c r="BF32" s="250"/>
      <c r="BG32" s="250"/>
      <c r="BH32" s="250"/>
      <c r="BI32" s="250"/>
      <c r="BJ32" s="250"/>
      <c r="BK32" s="250"/>
      <c r="BL32" s="250"/>
      <c r="BM32" s="252"/>
      <c r="BN32" s="234">
        <v>9.9000000000000005E-2</v>
      </c>
      <c r="BO32" s="235"/>
      <c r="BP32" s="235"/>
      <c r="BQ32" s="235"/>
      <c r="BR32" s="235"/>
      <c r="BS32" s="235"/>
      <c r="BT32" s="250"/>
      <c r="BU32" s="235">
        <v>0.29499999999999998</v>
      </c>
      <c r="BV32" s="235"/>
      <c r="BW32" s="235"/>
      <c r="BX32" s="235"/>
      <c r="BY32" s="235"/>
      <c r="BZ32" s="235"/>
      <c r="CA32" s="235"/>
      <c r="CB32" s="235"/>
      <c r="CC32" s="235"/>
      <c r="CD32" s="235"/>
      <c r="CE32" s="235"/>
      <c r="CF32" s="235"/>
      <c r="CG32" s="235"/>
      <c r="CH32" s="235"/>
      <c r="CI32" s="235"/>
      <c r="CJ32" s="235"/>
      <c r="CK32" s="235"/>
      <c r="CL32" s="235"/>
      <c r="CM32" s="235"/>
      <c r="CN32" s="235"/>
      <c r="CO32" s="235"/>
      <c r="CP32" s="235"/>
      <c r="CQ32" s="235"/>
      <c r="CR32" s="235"/>
      <c r="CS32" s="235"/>
      <c r="CT32" s="235"/>
      <c r="CU32" s="235"/>
      <c r="CV32" s="236"/>
      <c r="CW32" s="237"/>
    </row>
    <row r="33" spans="1:101" ht="15.75">
      <c r="A33" s="489"/>
      <c r="B33" s="261" t="s">
        <v>103</v>
      </c>
      <c r="C33" s="233">
        <v>205.26999999999998</v>
      </c>
      <c r="D33" s="249"/>
      <c r="E33" s="250"/>
      <c r="F33" s="257"/>
      <c r="G33" s="250"/>
      <c r="H33" s="257"/>
      <c r="I33" s="257"/>
      <c r="J33" s="250"/>
      <c r="K33" s="257"/>
      <c r="L33" s="257"/>
      <c r="M33" s="257"/>
      <c r="N33" s="257"/>
      <c r="O33" s="257"/>
      <c r="P33" s="250"/>
      <c r="Q33" s="250"/>
      <c r="R33" s="250"/>
      <c r="S33" s="250"/>
      <c r="T33" s="252"/>
      <c r="U33" s="249"/>
      <c r="V33" s="250"/>
      <c r="W33" s="250"/>
      <c r="X33" s="250"/>
      <c r="Y33" s="250"/>
      <c r="Z33" s="250"/>
      <c r="AA33" s="250"/>
      <c r="AB33" s="250"/>
      <c r="AC33" s="250"/>
      <c r="AD33" s="250"/>
      <c r="AE33" s="250"/>
      <c r="AF33" s="250"/>
      <c r="AG33" s="250"/>
      <c r="AH33" s="250"/>
      <c r="AI33" s="250"/>
      <c r="AJ33" s="250"/>
      <c r="AK33" s="250"/>
      <c r="AL33" s="250"/>
      <c r="AM33" s="250"/>
      <c r="AN33" s="250"/>
      <c r="AO33" s="250"/>
      <c r="AP33" s="250"/>
      <c r="AQ33" s="250"/>
      <c r="AR33" s="251"/>
      <c r="AS33" s="249"/>
      <c r="AT33" s="250"/>
      <c r="AU33" s="250"/>
      <c r="AV33" s="250"/>
      <c r="AW33" s="250"/>
      <c r="AX33" s="250"/>
      <c r="AY33" s="250"/>
      <c r="AZ33" s="250"/>
      <c r="BA33" s="250"/>
      <c r="BB33" s="252"/>
      <c r="BC33" s="249"/>
      <c r="BD33" s="250"/>
      <c r="BE33" s="250"/>
      <c r="BF33" s="250"/>
      <c r="BG33" s="250"/>
      <c r="BH33" s="250"/>
      <c r="BI33" s="250"/>
      <c r="BJ33" s="250"/>
      <c r="BK33" s="250"/>
      <c r="BL33" s="250"/>
      <c r="BM33" s="252"/>
      <c r="BN33" s="234">
        <v>51.92</v>
      </c>
      <c r="BO33" s="235"/>
      <c r="BP33" s="235"/>
      <c r="BQ33" s="235"/>
      <c r="BR33" s="235"/>
      <c r="BS33" s="235"/>
      <c r="BT33" s="250"/>
      <c r="BU33" s="235">
        <v>153.35</v>
      </c>
      <c r="BV33" s="235"/>
      <c r="BW33" s="235"/>
      <c r="BX33" s="235"/>
      <c r="BY33" s="235"/>
      <c r="BZ33" s="235"/>
      <c r="CA33" s="235"/>
      <c r="CB33" s="235"/>
      <c r="CC33" s="235"/>
      <c r="CD33" s="235"/>
      <c r="CE33" s="235"/>
      <c r="CF33" s="235"/>
      <c r="CG33" s="235"/>
      <c r="CH33" s="235"/>
      <c r="CI33" s="235"/>
      <c r="CJ33" s="235"/>
      <c r="CK33" s="235"/>
      <c r="CL33" s="235"/>
      <c r="CM33" s="235"/>
      <c r="CN33" s="235"/>
      <c r="CO33" s="235"/>
      <c r="CP33" s="235"/>
      <c r="CQ33" s="235"/>
      <c r="CR33" s="235"/>
      <c r="CS33" s="235"/>
      <c r="CT33" s="235"/>
      <c r="CU33" s="235"/>
      <c r="CV33" s="236"/>
      <c r="CW33" s="237"/>
    </row>
    <row r="34" spans="1:101" ht="15.75">
      <c r="A34" s="489" t="s">
        <v>129</v>
      </c>
      <c r="B34" s="261" t="s">
        <v>122</v>
      </c>
      <c r="C34" s="233">
        <v>0</v>
      </c>
      <c r="D34" s="249"/>
      <c r="E34" s="250"/>
      <c r="F34" s="257"/>
      <c r="G34" s="250"/>
      <c r="H34" s="257"/>
      <c r="I34" s="257"/>
      <c r="J34" s="250"/>
      <c r="K34" s="257"/>
      <c r="L34" s="257"/>
      <c r="M34" s="257"/>
      <c r="N34" s="257"/>
      <c r="O34" s="257"/>
      <c r="P34" s="250"/>
      <c r="Q34" s="250"/>
      <c r="R34" s="250"/>
      <c r="S34" s="250"/>
      <c r="T34" s="252"/>
      <c r="U34" s="249"/>
      <c r="V34" s="250"/>
      <c r="W34" s="250"/>
      <c r="X34" s="250"/>
      <c r="Y34" s="250"/>
      <c r="Z34" s="250"/>
      <c r="AA34" s="250"/>
      <c r="AB34" s="250"/>
      <c r="AC34" s="250"/>
      <c r="AD34" s="250"/>
      <c r="AE34" s="250"/>
      <c r="AF34" s="250"/>
      <c r="AG34" s="250"/>
      <c r="AH34" s="250"/>
      <c r="AI34" s="250"/>
      <c r="AJ34" s="250"/>
      <c r="AK34" s="250"/>
      <c r="AL34" s="250"/>
      <c r="AM34" s="250"/>
      <c r="AN34" s="250"/>
      <c r="AO34" s="250"/>
      <c r="AP34" s="250"/>
      <c r="AQ34" s="250"/>
      <c r="AR34" s="251"/>
      <c r="AS34" s="249"/>
      <c r="AT34" s="250"/>
      <c r="AU34" s="250"/>
      <c r="AV34" s="250"/>
      <c r="AW34" s="250"/>
      <c r="AX34" s="250"/>
      <c r="AY34" s="250"/>
      <c r="AZ34" s="250"/>
      <c r="BA34" s="250"/>
      <c r="BB34" s="252"/>
      <c r="BC34" s="249"/>
      <c r="BD34" s="250"/>
      <c r="BE34" s="250"/>
      <c r="BF34" s="250"/>
      <c r="BG34" s="250"/>
      <c r="BH34" s="250"/>
      <c r="BI34" s="250"/>
      <c r="BJ34" s="250"/>
      <c r="BK34" s="250"/>
      <c r="BL34" s="250"/>
      <c r="BM34" s="252"/>
      <c r="BN34" s="234"/>
      <c r="BO34" s="235"/>
      <c r="BP34" s="235"/>
      <c r="BQ34" s="235"/>
      <c r="BR34" s="235"/>
      <c r="BS34" s="235"/>
      <c r="BT34" s="250"/>
      <c r="BU34" s="235"/>
      <c r="BV34" s="235"/>
      <c r="BW34" s="235"/>
      <c r="BX34" s="235"/>
      <c r="BY34" s="235"/>
      <c r="BZ34" s="235"/>
      <c r="CA34" s="235"/>
      <c r="CB34" s="235"/>
      <c r="CC34" s="235"/>
      <c r="CD34" s="235"/>
      <c r="CE34" s="235"/>
      <c r="CF34" s="235"/>
      <c r="CG34" s="235"/>
      <c r="CH34" s="235"/>
      <c r="CI34" s="235"/>
      <c r="CJ34" s="235"/>
      <c r="CK34" s="235"/>
      <c r="CL34" s="235"/>
      <c r="CM34" s="235"/>
      <c r="CN34" s="235"/>
      <c r="CO34" s="235"/>
      <c r="CP34" s="235"/>
      <c r="CQ34" s="235"/>
      <c r="CR34" s="235"/>
      <c r="CS34" s="235"/>
      <c r="CT34" s="235"/>
      <c r="CU34" s="235"/>
      <c r="CV34" s="236"/>
      <c r="CW34" s="237"/>
    </row>
    <row r="35" spans="1:101" ht="15.75">
      <c r="A35" s="489"/>
      <c r="B35" s="261" t="s">
        <v>103</v>
      </c>
      <c r="C35" s="233">
        <v>0</v>
      </c>
      <c r="D35" s="249"/>
      <c r="E35" s="250"/>
      <c r="F35" s="257"/>
      <c r="G35" s="250"/>
      <c r="H35" s="257"/>
      <c r="I35" s="257"/>
      <c r="J35" s="250"/>
      <c r="K35" s="257"/>
      <c r="L35" s="257"/>
      <c r="M35" s="257"/>
      <c r="N35" s="257"/>
      <c r="O35" s="257"/>
      <c r="P35" s="250"/>
      <c r="Q35" s="250"/>
      <c r="R35" s="250"/>
      <c r="S35" s="250"/>
      <c r="T35" s="252"/>
      <c r="U35" s="249"/>
      <c r="V35" s="250"/>
      <c r="W35" s="250"/>
      <c r="X35" s="250"/>
      <c r="Y35" s="250"/>
      <c r="Z35" s="250"/>
      <c r="AA35" s="250"/>
      <c r="AB35" s="250"/>
      <c r="AC35" s="250"/>
      <c r="AD35" s="250"/>
      <c r="AE35" s="250"/>
      <c r="AF35" s="250"/>
      <c r="AG35" s="250"/>
      <c r="AH35" s="250"/>
      <c r="AI35" s="250"/>
      <c r="AJ35" s="250"/>
      <c r="AK35" s="250"/>
      <c r="AL35" s="250"/>
      <c r="AM35" s="250"/>
      <c r="AN35" s="250"/>
      <c r="AO35" s="250"/>
      <c r="AP35" s="250"/>
      <c r="AQ35" s="250"/>
      <c r="AR35" s="251"/>
      <c r="AS35" s="249"/>
      <c r="AT35" s="250"/>
      <c r="AU35" s="250"/>
      <c r="AV35" s="250"/>
      <c r="AW35" s="250"/>
      <c r="AX35" s="250"/>
      <c r="AY35" s="250"/>
      <c r="AZ35" s="250"/>
      <c r="BA35" s="250"/>
      <c r="BB35" s="252"/>
      <c r="BC35" s="249"/>
      <c r="BD35" s="250"/>
      <c r="BE35" s="250"/>
      <c r="BF35" s="250"/>
      <c r="BG35" s="250"/>
      <c r="BH35" s="250"/>
      <c r="BI35" s="250"/>
      <c r="BJ35" s="250"/>
      <c r="BK35" s="250"/>
      <c r="BL35" s="250"/>
      <c r="BM35" s="252"/>
      <c r="BN35" s="234"/>
      <c r="BO35" s="235"/>
      <c r="BP35" s="235"/>
      <c r="BQ35" s="235"/>
      <c r="BR35" s="235"/>
      <c r="BS35" s="235"/>
      <c r="BT35" s="250"/>
      <c r="BU35" s="235"/>
      <c r="BV35" s="235"/>
      <c r="BW35" s="235"/>
      <c r="BX35" s="235"/>
      <c r="BY35" s="235"/>
      <c r="BZ35" s="235"/>
      <c r="CA35" s="235"/>
      <c r="CB35" s="235"/>
      <c r="CC35" s="235"/>
      <c r="CD35" s="235"/>
      <c r="CE35" s="235"/>
      <c r="CF35" s="235"/>
      <c r="CG35" s="235"/>
      <c r="CH35" s="235"/>
      <c r="CI35" s="235"/>
      <c r="CJ35" s="235"/>
      <c r="CK35" s="235"/>
      <c r="CL35" s="235"/>
      <c r="CM35" s="235"/>
      <c r="CN35" s="235"/>
      <c r="CO35" s="235"/>
      <c r="CP35" s="235"/>
      <c r="CQ35" s="235"/>
      <c r="CR35" s="235"/>
      <c r="CS35" s="235"/>
      <c r="CT35" s="235"/>
      <c r="CU35" s="235"/>
      <c r="CV35" s="236"/>
      <c r="CW35" s="237"/>
    </row>
    <row r="36" spans="1:101" ht="15.75">
      <c r="A36" s="267" t="s">
        <v>130</v>
      </c>
      <c r="B36" s="232" t="s">
        <v>107</v>
      </c>
      <c r="C36" s="265">
        <v>2.8109999999999999</v>
      </c>
      <c r="D36" s="234"/>
      <c r="E36" s="235"/>
      <c r="F36" s="236"/>
      <c r="G36" s="235"/>
      <c r="H36" s="236"/>
      <c r="I36" s="235"/>
      <c r="J36" s="235"/>
      <c r="K36" s="236"/>
      <c r="L36" s="236"/>
      <c r="M36" s="236"/>
      <c r="N36" s="236"/>
      <c r="O36" s="236"/>
      <c r="P36" s="235"/>
      <c r="Q36" s="236"/>
      <c r="R36" s="236"/>
      <c r="S36" s="236"/>
      <c r="T36" s="237"/>
      <c r="U36" s="249"/>
      <c r="V36" s="250"/>
      <c r="W36" s="250"/>
      <c r="X36" s="250"/>
      <c r="Y36" s="250"/>
      <c r="Z36" s="250"/>
      <c r="AA36" s="250"/>
      <c r="AB36" s="250"/>
      <c r="AC36" s="250"/>
      <c r="AD36" s="250"/>
      <c r="AE36" s="250"/>
      <c r="AF36" s="250"/>
      <c r="AG36" s="250"/>
      <c r="AH36" s="250"/>
      <c r="AI36" s="250"/>
      <c r="AJ36" s="250"/>
      <c r="AK36" s="250"/>
      <c r="AL36" s="250"/>
      <c r="AM36" s="250"/>
      <c r="AN36" s="250"/>
      <c r="AO36" s="250"/>
      <c r="AP36" s="250"/>
      <c r="AQ36" s="250"/>
      <c r="AR36" s="251"/>
      <c r="AS36" s="249"/>
      <c r="AT36" s="248"/>
      <c r="AU36" s="248"/>
      <c r="AV36" s="250"/>
      <c r="AW36" s="248"/>
      <c r="AX36" s="248"/>
      <c r="AY36" s="248"/>
      <c r="AZ36" s="248">
        <v>0.17199999999999999</v>
      </c>
      <c r="BA36" s="250"/>
      <c r="BB36" s="252"/>
      <c r="BC36" s="249"/>
      <c r="BD36" s="250"/>
      <c r="BE36" s="250">
        <v>0.20599999999999999</v>
      </c>
      <c r="BF36" s="250"/>
      <c r="BG36" s="250"/>
      <c r="BH36" s="250"/>
      <c r="BI36" s="250"/>
      <c r="BJ36" s="250"/>
      <c r="BK36" s="250">
        <v>0.34799999999999998</v>
      </c>
      <c r="BL36" s="250"/>
      <c r="BM36" s="252">
        <v>1.2390000000000001</v>
      </c>
      <c r="BN36" s="249"/>
      <c r="BO36" s="248"/>
      <c r="BP36" s="248"/>
      <c r="BQ36" s="248"/>
      <c r="BR36" s="250"/>
      <c r="BS36" s="248"/>
      <c r="BT36" s="248">
        <v>0.30399999999999999</v>
      </c>
      <c r="BU36" s="250"/>
      <c r="BV36" s="248"/>
      <c r="BW36" s="250"/>
      <c r="BX36" s="248"/>
      <c r="BY36" s="248"/>
      <c r="BZ36" s="248"/>
      <c r="CA36" s="248"/>
      <c r="CB36" s="248"/>
      <c r="CC36" s="248">
        <v>0.54200000000000004</v>
      </c>
      <c r="CD36" s="250"/>
      <c r="CE36" s="248"/>
      <c r="CF36" s="248"/>
      <c r="CG36" s="248"/>
      <c r="CH36" s="248"/>
      <c r="CI36" s="250"/>
      <c r="CJ36" s="250"/>
      <c r="CK36" s="248"/>
      <c r="CL36" s="248"/>
      <c r="CM36" s="250"/>
      <c r="CN36" s="250"/>
      <c r="CO36" s="250"/>
      <c r="CP36" s="250"/>
      <c r="CQ36" s="250"/>
      <c r="CR36" s="250"/>
      <c r="CS36" s="248"/>
      <c r="CT36" s="248"/>
      <c r="CU36" s="250"/>
      <c r="CV36" s="248"/>
      <c r="CW36" s="251"/>
    </row>
    <row r="37" spans="1:101" ht="15.75">
      <c r="A37" s="267" t="s">
        <v>131</v>
      </c>
      <c r="B37" s="232" t="s">
        <v>132</v>
      </c>
      <c r="C37" s="268">
        <v>13</v>
      </c>
      <c r="D37" s="234"/>
      <c r="E37" s="235"/>
      <c r="F37" s="236"/>
      <c r="G37" s="235"/>
      <c r="H37" s="236"/>
      <c r="I37" s="235"/>
      <c r="J37" s="235"/>
      <c r="K37" s="236"/>
      <c r="L37" s="236"/>
      <c r="M37" s="236"/>
      <c r="N37" s="236"/>
      <c r="O37" s="235"/>
      <c r="P37" s="235"/>
      <c r="Q37" s="236"/>
      <c r="R37" s="236"/>
      <c r="S37" s="236"/>
      <c r="T37" s="237"/>
      <c r="U37" s="234"/>
      <c r="V37" s="235"/>
      <c r="W37" s="235"/>
      <c r="X37" s="235"/>
      <c r="Y37" s="235"/>
      <c r="Z37" s="235"/>
      <c r="AA37" s="235"/>
      <c r="AB37" s="235"/>
      <c r="AC37" s="235"/>
      <c r="AD37" s="235"/>
      <c r="AE37" s="235"/>
      <c r="AF37" s="235"/>
      <c r="AG37" s="235"/>
      <c r="AH37" s="235"/>
      <c r="AI37" s="235"/>
      <c r="AJ37" s="235"/>
      <c r="AK37" s="235"/>
      <c r="AL37" s="235"/>
      <c r="AM37" s="235"/>
      <c r="AN37" s="235"/>
      <c r="AO37" s="235"/>
      <c r="AP37" s="235"/>
      <c r="AQ37" s="235"/>
      <c r="AR37" s="237"/>
      <c r="AS37" s="269"/>
      <c r="AT37" s="260"/>
      <c r="AU37" s="270"/>
      <c r="AV37" s="260"/>
      <c r="AW37" s="271"/>
      <c r="AX37" s="270"/>
      <c r="AY37" s="270"/>
      <c r="AZ37" s="270">
        <v>1</v>
      </c>
      <c r="BA37" s="242"/>
      <c r="BB37" s="244"/>
      <c r="BC37" s="234"/>
      <c r="BD37" s="235"/>
      <c r="BE37" s="235">
        <v>1</v>
      </c>
      <c r="BF37" s="235"/>
      <c r="BG37" s="235"/>
      <c r="BH37" s="235"/>
      <c r="BI37" s="235"/>
      <c r="BJ37" s="235"/>
      <c r="BK37" s="235">
        <v>2</v>
      </c>
      <c r="BL37" s="235"/>
      <c r="BM37" s="239">
        <v>7</v>
      </c>
      <c r="BN37" s="234"/>
      <c r="BO37" s="236"/>
      <c r="BP37" s="236"/>
      <c r="BQ37" s="236"/>
      <c r="BR37" s="235"/>
      <c r="BS37" s="236"/>
      <c r="BT37" s="236">
        <v>2</v>
      </c>
      <c r="BU37" s="235"/>
      <c r="BV37" s="236"/>
      <c r="BW37" s="235"/>
      <c r="BX37" s="236"/>
      <c r="BY37" s="236"/>
      <c r="BZ37" s="236"/>
      <c r="CA37" s="236"/>
      <c r="CB37" s="236"/>
      <c r="CC37" s="236">
        <v>0</v>
      </c>
      <c r="CD37" s="235"/>
      <c r="CE37" s="236"/>
      <c r="CF37" s="236"/>
      <c r="CG37" s="236"/>
      <c r="CH37" s="236"/>
      <c r="CI37" s="235"/>
      <c r="CJ37" s="235"/>
      <c r="CK37" s="236"/>
      <c r="CL37" s="236"/>
      <c r="CM37" s="235"/>
      <c r="CN37" s="235"/>
      <c r="CO37" s="235"/>
      <c r="CP37" s="235"/>
      <c r="CQ37" s="235"/>
      <c r="CR37" s="235"/>
      <c r="CS37" s="236"/>
      <c r="CT37" s="236"/>
      <c r="CU37" s="235"/>
      <c r="CV37" s="236"/>
      <c r="CW37" s="237"/>
    </row>
    <row r="38" spans="1:101" ht="15.75">
      <c r="A38" s="267"/>
      <c r="B38" s="232" t="s">
        <v>103</v>
      </c>
      <c r="C38" s="233">
        <v>2801.01</v>
      </c>
      <c r="D38" s="245"/>
      <c r="E38" s="242"/>
      <c r="F38" s="243"/>
      <c r="G38" s="242"/>
      <c r="H38" s="243"/>
      <c r="I38" s="242"/>
      <c r="J38" s="242"/>
      <c r="K38" s="243"/>
      <c r="L38" s="243"/>
      <c r="M38" s="243"/>
      <c r="N38" s="243"/>
      <c r="O38" s="243"/>
      <c r="P38" s="242"/>
      <c r="Q38" s="243"/>
      <c r="R38" s="243"/>
      <c r="S38" s="243"/>
      <c r="T38" s="253"/>
      <c r="U38" s="245"/>
      <c r="V38" s="242"/>
      <c r="W38" s="242"/>
      <c r="X38" s="242"/>
      <c r="Y38" s="242"/>
      <c r="Z38" s="242"/>
      <c r="AA38" s="242"/>
      <c r="AB38" s="242"/>
      <c r="AC38" s="242"/>
      <c r="AD38" s="242"/>
      <c r="AE38" s="242"/>
      <c r="AF38" s="242"/>
      <c r="AG38" s="242"/>
      <c r="AH38" s="242"/>
      <c r="AI38" s="242"/>
      <c r="AJ38" s="242"/>
      <c r="AK38" s="242"/>
      <c r="AL38" s="242"/>
      <c r="AM38" s="242"/>
      <c r="AN38" s="242"/>
      <c r="AO38" s="242"/>
      <c r="AP38" s="242"/>
      <c r="AQ38" s="242"/>
      <c r="AR38" s="253"/>
      <c r="AS38" s="245"/>
      <c r="AT38" s="243"/>
      <c r="AU38" s="243"/>
      <c r="AV38" s="243"/>
      <c r="AW38" s="243"/>
      <c r="AX38" s="243"/>
      <c r="AY38" s="243"/>
      <c r="AZ38" s="243">
        <v>228.96</v>
      </c>
      <c r="BA38" s="242"/>
      <c r="BB38" s="244"/>
      <c r="BC38" s="245"/>
      <c r="BD38" s="242"/>
      <c r="BE38" s="242">
        <v>221.24</v>
      </c>
      <c r="BF38" s="242"/>
      <c r="BG38" s="242"/>
      <c r="BH38" s="242"/>
      <c r="BI38" s="242"/>
      <c r="BJ38" s="242"/>
      <c r="BK38" s="242">
        <v>410.54</v>
      </c>
      <c r="BL38" s="242"/>
      <c r="BM38" s="244">
        <v>1453.41</v>
      </c>
      <c r="BN38" s="245"/>
      <c r="BO38" s="242"/>
      <c r="BP38" s="243"/>
      <c r="BQ38" s="243"/>
      <c r="BR38" s="242"/>
      <c r="BS38" s="243"/>
      <c r="BT38" s="243">
        <v>339</v>
      </c>
      <c r="BU38" s="242"/>
      <c r="BV38" s="243"/>
      <c r="BW38" s="242"/>
      <c r="BX38" s="243"/>
      <c r="BY38" s="243"/>
      <c r="BZ38" s="243"/>
      <c r="CA38" s="243"/>
      <c r="CB38" s="243"/>
      <c r="CC38" s="243">
        <v>147.86000000000001</v>
      </c>
      <c r="CD38" s="242"/>
      <c r="CE38" s="243"/>
      <c r="CF38" s="243"/>
      <c r="CG38" s="243"/>
      <c r="CH38" s="243"/>
      <c r="CI38" s="242"/>
      <c r="CJ38" s="242"/>
      <c r="CK38" s="243"/>
      <c r="CL38" s="243"/>
      <c r="CM38" s="242"/>
      <c r="CN38" s="242"/>
      <c r="CO38" s="242"/>
      <c r="CP38" s="242"/>
      <c r="CQ38" s="242"/>
      <c r="CR38" s="242"/>
      <c r="CS38" s="243"/>
      <c r="CT38" s="243"/>
      <c r="CU38" s="243"/>
      <c r="CV38" s="243"/>
      <c r="CW38" s="253"/>
    </row>
    <row r="39" spans="1:101" s="275" customFormat="1" ht="15.75">
      <c r="A39" s="272" t="s">
        <v>133</v>
      </c>
      <c r="B39" s="232" t="s">
        <v>107</v>
      </c>
      <c r="C39" s="266">
        <v>2.3560000000000003</v>
      </c>
      <c r="D39" s="234"/>
      <c r="E39" s="235"/>
      <c r="F39" s="235"/>
      <c r="G39" s="235"/>
      <c r="H39" s="235"/>
      <c r="I39" s="235"/>
      <c r="J39" s="235"/>
      <c r="K39" s="235"/>
      <c r="L39" s="235"/>
      <c r="M39" s="235"/>
      <c r="N39" s="235"/>
      <c r="O39" s="235"/>
      <c r="P39" s="235">
        <v>1.4E-2</v>
      </c>
      <c r="Q39" s="235"/>
      <c r="R39" s="235"/>
      <c r="S39" s="235"/>
      <c r="T39" s="239"/>
      <c r="U39" s="234"/>
      <c r="V39" s="235"/>
      <c r="W39" s="235"/>
      <c r="X39" s="235"/>
      <c r="Y39" s="235"/>
      <c r="Z39" s="235"/>
      <c r="AA39" s="235"/>
      <c r="AB39" s="235"/>
      <c r="AC39" s="235"/>
      <c r="AD39" s="235"/>
      <c r="AE39" s="235"/>
      <c r="AF39" s="235"/>
      <c r="AG39" s="235"/>
      <c r="AH39" s="235"/>
      <c r="AI39" s="235"/>
      <c r="AJ39" s="235"/>
      <c r="AK39" s="235"/>
      <c r="AL39" s="235"/>
      <c r="AM39" s="235"/>
      <c r="AN39" s="235"/>
      <c r="AO39" s="235"/>
      <c r="AP39" s="235">
        <v>9.4E-2</v>
      </c>
      <c r="AQ39" s="235"/>
      <c r="AR39" s="239"/>
      <c r="AS39" s="234"/>
      <c r="AT39" s="235"/>
      <c r="AU39" s="235"/>
      <c r="AV39" s="235"/>
      <c r="AW39" s="235"/>
      <c r="AX39" s="235"/>
      <c r="AY39" s="235"/>
      <c r="AZ39" s="274">
        <v>0.17899999999999999</v>
      </c>
      <c r="BA39" s="242"/>
      <c r="BB39" s="239"/>
      <c r="BC39" s="234"/>
      <c r="BD39" s="235"/>
      <c r="BE39" s="235"/>
      <c r="BF39" s="235"/>
      <c r="BG39" s="235"/>
      <c r="BH39" s="235"/>
      <c r="BI39" s="235"/>
      <c r="BJ39" s="235"/>
      <c r="BK39" s="235">
        <v>0.51</v>
      </c>
      <c r="BL39" s="235">
        <v>2.8000000000000001E-2</v>
      </c>
      <c r="BM39" s="239">
        <v>1.399</v>
      </c>
      <c r="BN39" s="234"/>
      <c r="BO39" s="235"/>
      <c r="BP39" s="235"/>
      <c r="BQ39" s="235"/>
      <c r="BR39" s="235"/>
      <c r="BS39" s="235"/>
      <c r="BT39" s="235">
        <v>0.13200000000000001</v>
      </c>
      <c r="BU39" s="235"/>
      <c r="BV39" s="235"/>
      <c r="BW39" s="235"/>
      <c r="BX39" s="235"/>
      <c r="BY39" s="235"/>
      <c r="BZ39" s="235"/>
      <c r="CA39" s="235"/>
      <c r="CB39" s="235"/>
      <c r="CC39" s="235"/>
      <c r="CD39" s="235"/>
      <c r="CE39" s="235"/>
      <c r="CF39" s="235"/>
      <c r="CG39" s="235"/>
      <c r="CH39" s="235"/>
      <c r="CI39" s="235"/>
      <c r="CJ39" s="235"/>
      <c r="CK39" s="235"/>
      <c r="CL39" s="235"/>
      <c r="CM39" s="235"/>
      <c r="CN39" s="235"/>
      <c r="CO39" s="235"/>
      <c r="CP39" s="235"/>
      <c r="CQ39" s="235"/>
      <c r="CR39" s="235"/>
      <c r="CS39" s="235"/>
      <c r="CT39" s="235"/>
      <c r="CU39" s="235"/>
      <c r="CV39" s="235"/>
      <c r="CW39" s="239"/>
    </row>
    <row r="40" spans="1:101" s="275" customFormat="1" ht="20.25" customHeight="1">
      <c r="A40" s="272" t="s">
        <v>134</v>
      </c>
      <c r="B40" s="232" t="s">
        <v>103</v>
      </c>
      <c r="C40" s="233">
        <v>554.19000000000005</v>
      </c>
      <c r="D40" s="234"/>
      <c r="E40" s="235"/>
      <c r="F40" s="235"/>
      <c r="G40" s="235"/>
      <c r="H40" s="235"/>
      <c r="I40" s="235"/>
      <c r="J40" s="235"/>
      <c r="K40" s="235"/>
      <c r="L40" s="235"/>
      <c r="M40" s="235"/>
      <c r="N40" s="235"/>
      <c r="O40" s="235"/>
      <c r="P40" s="235">
        <v>10.19</v>
      </c>
      <c r="Q40" s="235"/>
      <c r="R40" s="235"/>
      <c r="S40" s="235"/>
      <c r="T40" s="239"/>
      <c r="U40" s="234"/>
      <c r="V40" s="235"/>
      <c r="W40" s="235"/>
      <c r="X40" s="235"/>
      <c r="Y40" s="235"/>
      <c r="Z40" s="235"/>
      <c r="AA40" s="235"/>
      <c r="AB40" s="235"/>
      <c r="AC40" s="235"/>
      <c r="AD40" s="235"/>
      <c r="AE40" s="235"/>
      <c r="AF40" s="235"/>
      <c r="AG40" s="235"/>
      <c r="AH40" s="235"/>
      <c r="AI40" s="235"/>
      <c r="AJ40" s="235"/>
      <c r="AK40" s="235"/>
      <c r="AL40" s="235"/>
      <c r="AM40" s="235"/>
      <c r="AN40" s="235"/>
      <c r="AO40" s="235"/>
      <c r="AP40" s="235">
        <v>32.76</v>
      </c>
      <c r="AQ40" s="235"/>
      <c r="AR40" s="239"/>
      <c r="AS40" s="234"/>
      <c r="AT40" s="235"/>
      <c r="AU40" s="235"/>
      <c r="AV40" s="235"/>
      <c r="AW40" s="235"/>
      <c r="AX40" s="235"/>
      <c r="AY40" s="235"/>
      <c r="AZ40" s="242">
        <v>16.579999999999998</v>
      </c>
      <c r="BA40" s="242"/>
      <c r="BB40" s="239"/>
      <c r="BC40" s="234"/>
      <c r="BD40" s="235"/>
      <c r="BE40" s="235"/>
      <c r="BF40" s="235"/>
      <c r="BG40" s="235"/>
      <c r="BH40" s="235"/>
      <c r="BI40" s="235"/>
      <c r="BJ40" s="235"/>
      <c r="BK40" s="235">
        <v>105.42</v>
      </c>
      <c r="BL40" s="235">
        <v>21.27</v>
      </c>
      <c r="BM40" s="239">
        <v>340.86</v>
      </c>
      <c r="BN40" s="234"/>
      <c r="BO40" s="235"/>
      <c r="BP40" s="235"/>
      <c r="BQ40" s="235"/>
      <c r="BR40" s="235"/>
      <c r="BS40" s="235"/>
      <c r="BT40" s="235">
        <v>27.11</v>
      </c>
      <c r="BU40" s="235"/>
      <c r="BV40" s="235"/>
      <c r="BW40" s="235"/>
      <c r="BX40" s="235"/>
      <c r="BY40" s="235"/>
      <c r="BZ40" s="235"/>
      <c r="CA40" s="235"/>
      <c r="CB40" s="235"/>
      <c r="CC40" s="235"/>
      <c r="CD40" s="235"/>
      <c r="CE40" s="235"/>
      <c r="CF40" s="235"/>
      <c r="CG40" s="235"/>
      <c r="CH40" s="235"/>
      <c r="CI40" s="235"/>
      <c r="CJ40" s="235"/>
      <c r="CK40" s="235"/>
      <c r="CL40" s="235"/>
      <c r="CM40" s="235"/>
      <c r="CN40" s="235"/>
      <c r="CO40" s="235"/>
      <c r="CP40" s="235"/>
      <c r="CQ40" s="235"/>
      <c r="CR40" s="235"/>
      <c r="CS40" s="235"/>
      <c r="CT40" s="235"/>
      <c r="CU40" s="235"/>
      <c r="CV40" s="235"/>
      <c r="CW40" s="239"/>
    </row>
    <row r="41" spans="1:101" s="275" customFormat="1" ht="15.75">
      <c r="A41" s="272" t="s">
        <v>135</v>
      </c>
      <c r="B41" s="232" t="s">
        <v>107</v>
      </c>
      <c r="C41" s="265">
        <v>0</v>
      </c>
      <c r="D41" s="249"/>
      <c r="E41" s="250"/>
      <c r="F41" s="250"/>
      <c r="G41" s="250"/>
      <c r="H41" s="250"/>
      <c r="I41" s="250"/>
      <c r="J41" s="250"/>
      <c r="K41" s="250"/>
      <c r="L41" s="250"/>
      <c r="M41" s="250"/>
      <c r="N41" s="250"/>
      <c r="O41" s="250"/>
      <c r="P41" s="250"/>
      <c r="Q41" s="250"/>
      <c r="R41" s="250"/>
      <c r="S41" s="250"/>
      <c r="T41" s="252"/>
      <c r="U41" s="249"/>
      <c r="V41" s="235"/>
      <c r="W41" s="235"/>
      <c r="X41" s="235"/>
      <c r="Y41" s="235"/>
      <c r="Z41" s="235"/>
      <c r="AA41" s="235"/>
      <c r="AB41" s="235"/>
      <c r="AC41" s="235"/>
      <c r="AD41" s="235"/>
      <c r="AE41" s="235"/>
      <c r="AF41" s="235"/>
      <c r="AG41" s="235"/>
      <c r="AH41" s="235"/>
      <c r="AI41" s="235"/>
      <c r="AJ41" s="235"/>
      <c r="AK41" s="235"/>
      <c r="AL41" s="235"/>
      <c r="AM41" s="235"/>
      <c r="AN41" s="235"/>
      <c r="AO41" s="235"/>
      <c r="AP41" s="235"/>
      <c r="AQ41" s="235"/>
      <c r="AR41" s="239"/>
      <c r="AS41" s="245"/>
      <c r="AT41" s="242"/>
      <c r="AU41" s="242"/>
      <c r="AV41" s="242"/>
      <c r="AW41" s="242"/>
      <c r="AX41" s="242"/>
      <c r="AY41" s="242"/>
      <c r="AZ41" s="242"/>
      <c r="BA41" s="242"/>
      <c r="BB41" s="244"/>
      <c r="BC41" s="234"/>
      <c r="BD41" s="235"/>
      <c r="BE41" s="235"/>
      <c r="BF41" s="235"/>
      <c r="BG41" s="235"/>
      <c r="BH41" s="235"/>
      <c r="BI41" s="235"/>
      <c r="BJ41" s="235"/>
      <c r="BK41" s="235"/>
      <c r="BL41" s="235"/>
      <c r="BM41" s="239"/>
      <c r="BN41" s="249"/>
      <c r="BO41" s="235"/>
      <c r="BP41" s="235"/>
      <c r="BQ41" s="235"/>
      <c r="BR41" s="235"/>
      <c r="BS41" s="235"/>
      <c r="BT41" s="235"/>
      <c r="BU41" s="235"/>
      <c r="BV41" s="235"/>
      <c r="BW41" s="235"/>
      <c r="BX41" s="235"/>
      <c r="BY41" s="235"/>
      <c r="BZ41" s="235"/>
      <c r="CA41" s="235"/>
      <c r="CB41" s="235"/>
      <c r="CC41" s="235"/>
      <c r="CD41" s="235"/>
      <c r="CE41" s="235"/>
      <c r="CF41" s="235"/>
      <c r="CG41" s="235"/>
      <c r="CH41" s="235"/>
      <c r="CI41" s="235"/>
      <c r="CJ41" s="235"/>
      <c r="CK41" s="235"/>
      <c r="CL41" s="235"/>
      <c r="CM41" s="235"/>
      <c r="CN41" s="235"/>
      <c r="CO41" s="235"/>
      <c r="CP41" s="235"/>
      <c r="CQ41" s="235"/>
      <c r="CR41" s="235"/>
      <c r="CS41" s="235"/>
      <c r="CT41" s="235"/>
      <c r="CU41" s="235"/>
      <c r="CV41" s="235"/>
      <c r="CW41" s="239"/>
    </row>
    <row r="42" spans="1:101" s="275" customFormat="1" ht="15.75">
      <c r="A42" s="272" t="s">
        <v>136</v>
      </c>
      <c r="B42" s="232" t="s">
        <v>137</v>
      </c>
      <c r="C42" s="233">
        <v>0</v>
      </c>
      <c r="D42" s="277"/>
      <c r="E42" s="246"/>
      <c r="F42" s="246"/>
      <c r="G42" s="246"/>
      <c r="H42" s="246"/>
      <c r="I42" s="246"/>
      <c r="J42" s="246"/>
      <c r="K42" s="246"/>
      <c r="L42" s="246"/>
      <c r="M42" s="246"/>
      <c r="N42" s="246"/>
      <c r="O42" s="246"/>
      <c r="P42" s="246"/>
      <c r="Q42" s="246"/>
      <c r="R42" s="246"/>
      <c r="S42" s="250"/>
      <c r="T42" s="278"/>
      <c r="U42" s="234"/>
      <c r="V42" s="235"/>
      <c r="W42" s="235"/>
      <c r="X42" s="235"/>
      <c r="Y42" s="235"/>
      <c r="Z42" s="235"/>
      <c r="AA42" s="235"/>
      <c r="AB42" s="235"/>
      <c r="AC42" s="235"/>
      <c r="AD42" s="235"/>
      <c r="AE42" s="235"/>
      <c r="AF42" s="235"/>
      <c r="AG42" s="235"/>
      <c r="AH42" s="235"/>
      <c r="AI42" s="235"/>
      <c r="AJ42" s="235"/>
      <c r="AK42" s="235"/>
      <c r="AL42" s="235"/>
      <c r="AM42" s="235"/>
      <c r="AN42" s="235"/>
      <c r="AO42" s="235"/>
      <c r="AP42" s="235"/>
      <c r="AQ42" s="235"/>
      <c r="AR42" s="239"/>
      <c r="AS42" s="245"/>
      <c r="AT42" s="242"/>
      <c r="AU42" s="242"/>
      <c r="AV42" s="242"/>
      <c r="AW42" s="242"/>
      <c r="AX42" s="242"/>
      <c r="AY42" s="242"/>
      <c r="AZ42" s="242"/>
      <c r="BA42" s="242"/>
      <c r="BB42" s="244"/>
      <c r="BC42" s="234"/>
      <c r="BD42" s="235"/>
      <c r="BE42" s="235"/>
      <c r="BF42" s="235"/>
      <c r="BG42" s="242"/>
      <c r="BH42" s="235"/>
      <c r="BI42" s="250"/>
      <c r="BJ42" s="250"/>
      <c r="BK42" s="235"/>
      <c r="BL42" s="235"/>
      <c r="BM42" s="239"/>
      <c r="BN42" s="234"/>
      <c r="BO42" s="235"/>
      <c r="BP42" s="235"/>
      <c r="BQ42" s="235"/>
      <c r="BR42" s="235"/>
      <c r="BS42" s="235"/>
      <c r="BT42" s="235"/>
      <c r="BU42" s="235"/>
      <c r="BV42" s="235"/>
      <c r="BW42" s="235"/>
      <c r="BX42" s="235"/>
      <c r="BY42" s="235"/>
      <c r="BZ42" s="235"/>
      <c r="CA42" s="235"/>
      <c r="CB42" s="235"/>
      <c r="CC42" s="235"/>
      <c r="CD42" s="235"/>
      <c r="CE42" s="235"/>
      <c r="CF42" s="235"/>
      <c r="CG42" s="235"/>
      <c r="CH42" s="235"/>
      <c r="CI42" s="235"/>
      <c r="CJ42" s="235"/>
      <c r="CK42" s="235"/>
      <c r="CL42" s="235"/>
      <c r="CM42" s="235"/>
      <c r="CN42" s="235"/>
      <c r="CO42" s="235"/>
      <c r="CP42" s="235"/>
      <c r="CQ42" s="235"/>
      <c r="CR42" s="235"/>
      <c r="CS42" s="235"/>
      <c r="CT42" s="235"/>
      <c r="CU42" s="235"/>
      <c r="CV42" s="235"/>
      <c r="CW42" s="239"/>
    </row>
    <row r="43" spans="1:101" s="275" customFormat="1" ht="15.75">
      <c r="A43" s="488" t="s">
        <v>138</v>
      </c>
      <c r="B43" s="279" t="s">
        <v>122</v>
      </c>
      <c r="C43" s="233">
        <v>0</v>
      </c>
      <c r="D43" s="277"/>
      <c r="E43" s="246"/>
      <c r="F43" s="246"/>
      <c r="G43" s="246"/>
      <c r="H43" s="246"/>
      <c r="I43" s="246"/>
      <c r="J43" s="246"/>
      <c r="K43" s="246"/>
      <c r="L43" s="246"/>
      <c r="M43" s="246"/>
      <c r="N43" s="246"/>
      <c r="O43" s="246"/>
      <c r="P43" s="246"/>
      <c r="Q43" s="246"/>
      <c r="R43" s="246"/>
      <c r="S43" s="250"/>
      <c r="T43" s="278"/>
      <c r="U43" s="234"/>
      <c r="V43" s="235"/>
      <c r="W43" s="235"/>
      <c r="X43" s="235"/>
      <c r="Y43" s="235"/>
      <c r="Z43" s="235"/>
      <c r="AA43" s="235"/>
      <c r="AB43" s="235"/>
      <c r="AC43" s="235"/>
      <c r="AD43" s="235"/>
      <c r="AE43" s="235"/>
      <c r="AF43" s="235"/>
      <c r="AG43" s="235"/>
      <c r="AH43" s="235"/>
      <c r="AI43" s="235"/>
      <c r="AJ43" s="235"/>
      <c r="AK43" s="235"/>
      <c r="AL43" s="235"/>
      <c r="AM43" s="235"/>
      <c r="AN43" s="235"/>
      <c r="AO43" s="235"/>
      <c r="AP43" s="235"/>
      <c r="AQ43" s="235"/>
      <c r="AR43" s="239"/>
      <c r="AS43" s="245"/>
      <c r="AT43" s="242"/>
      <c r="AU43" s="242"/>
      <c r="AV43" s="242"/>
      <c r="AW43" s="242"/>
      <c r="AX43" s="242"/>
      <c r="AY43" s="242"/>
      <c r="AZ43" s="242"/>
      <c r="BA43" s="242"/>
      <c r="BB43" s="244"/>
      <c r="BC43" s="234"/>
      <c r="BD43" s="235"/>
      <c r="BE43" s="235"/>
      <c r="BF43" s="235"/>
      <c r="BG43" s="242"/>
      <c r="BH43" s="235"/>
      <c r="BI43" s="250"/>
      <c r="BJ43" s="250"/>
      <c r="BK43" s="235"/>
      <c r="BL43" s="235"/>
      <c r="BM43" s="239"/>
      <c r="BN43" s="234"/>
      <c r="BO43" s="235"/>
      <c r="BP43" s="235"/>
      <c r="BQ43" s="235"/>
      <c r="BR43" s="235"/>
      <c r="BS43" s="235"/>
      <c r="BT43" s="235"/>
      <c r="BU43" s="235"/>
      <c r="BV43" s="235"/>
      <c r="BW43" s="235"/>
      <c r="BX43" s="235"/>
      <c r="BY43" s="235"/>
      <c r="BZ43" s="235"/>
      <c r="CA43" s="235"/>
      <c r="CB43" s="235"/>
      <c r="CC43" s="235"/>
      <c r="CD43" s="235"/>
      <c r="CE43" s="235"/>
      <c r="CF43" s="235"/>
      <c r="CG43" s="235"/>
      <c r="CH43" s="235"/>
      <c r="CI43" s="235"/>
      <c r="CJ43" s="235"/>
      <c r="CK43" s="235"/>
      <c r="CL43" s="235"/>
      <c r="CM43" s="235"/>
      <c r="CN43" s="235"/>
      <c r="CO43" s="235"/>
      <c r="CP43" s="235"/>
      <c r="CQ43" s="235"/>
      <c r="CR43" s="235"/>
      <c r="CS43" s="235"/>
      <c r="CT43" s="235"/>
      <c r="CU43" s="235"/>
      <c r="CV43" s="235"/>
      <c r="CW43" s="239"/>
    </row>
    <row r="44" spans="1:101" s="275" customFormat="1" ht="15.75">
      <c r="A44" s="488"/>
      <c r="B44" s="279" t="s">
        <v>103</v>
      </c>
      <c r="C44" s="233">
        <v>0</v>
      </c>
      <c r="D44" s="277"/>
      <c r="E44" s="246"/>
      <c r="F44" s="246"/>
      <c r="G44" s="246"/>
      <c r="H44" s="246"/>
      <c r="I44" s="246"/>
      <c r="J44" s="246"/>
      <c r="K44" s="246"/>
      <c r="L44" s="246"/>
      <c r="M44" s="246"/>
      <c r="N44" s="246"/>
      <c r="O44" s="246"/>
      <c r="P44" s="246"/>
      <c r="Q44" s="246"/>
      <c r="R44" s="246"/>
      <c r="S44" s="250"/>
      <c r="T44" s="278"/>
      <c r="U44" s="234"/>
      <c r="V44" s="235"/>
      <c r="W44" s="235"/>
      <c r="X44" s="235"/>
      <c r="Y44" s="235"/>
      <c r="Z44" s="235"/>
      <c r="AA44" s="235"/>
      <c r="AB44" s="235"/>
      <c r="AC44" s="235"/>
      <c r="AD44" s="235"/>
      <c r="AE44" s="235"/>
      <c r="AF44" s="235"/>
      <c r="AG44" s="235"/>
      <c r="AH44" s="235"/>
      <c r="AI44" s="235"/>
      <c r="AJ44" s="235"/>
      <c r="AK44" s="235"/>
      <c r="AL44" s="235"/>
      <c r="AM44" s="235"/>
      <c r="AN44" s="235"/>
      <c r="AO44" s="235"/>
      <c r="AP44" s="235"/>
      <c r="AQ44" s="235"/>
      <c r="AR44" s="239"/>
      <c r="AS44" s="245"/>
      <c r="AT44" s="242"/>
      <c r="AU44" s="242"/>
      <c r="AV44" s="242"/>
      <c r="AW44" s="242"/>
      <c r="AX44" s="242"/>
      <c r="AY44" s="242"/>
      <c r="AZ44" s="242"/>
      <c r="BA44" s="242"/>
      <c r="BB44" s="244"/>
      <c r="BC44" s="234"/>
      <c r="BD44" s="235"/>
      <c r="BE44" s="235"/>
      <c r="BF44" s="235"/>
      <c r="BG44" s="242"/>
      <c r="BH44" s="235"/>
      <c r="BI44" s="250"/>
      <c r="BJ44" s="250"/>
      <c r="BK44" s="235"/>
      <c r="BL44" s="235"/>
      <c r="BM44" s="239"/>
      <c r="BN44" s="234"/>
      <c r="BO44" s="235"/>
      <c r="BP44" s="235"/>
      <c r="BQ44" s="235"/>
      <c r="BR44" s="235"/>
      <c r="BS44" s="235"/>
      <c r="BT44" s="235"/>
      <c r="BU44" s="235"/>
      <c r="BV44" s="235"/>
      <c r="BW44" s="235"/>
      <c r="BX44" s="235"/>
      <c r="BY44" s="235"/>
      <c r="BZ44" s="235"/>
      <c r="CA44" s="235"/>
      <c r="CB44" s="235"/>
      <c r="CC44" s="235"/>
      <c r="CD44" s="235"/>
      <c r="CE44" s="235"/>
      <c r="CF44" s="235"/>
      <c r="CG44" s="235"/>
      <c r="CH44" s="235"/>
      <c r="CI44" s="235"/>
      <c r="CJ44" s="235"/>
      <c r="CK44" s="235"/>
      <c r="CL44" s="235"/>
      <c r="CM44" s="235"/>
      <c r="CN44" s="235"/>
      <c r="CO44" s="235"/>
      <c r="CP44" s="235"/>
      <c r="CQ44" s="235"/>
      <c r="CR44" s="235"/>
      <c r="CS44" s="235"/>
      <c r="CT44" s="235"/>
      <c r="CU44" s="235"/>
      <c r="CV44" s="235"/>
      <c r="CW44" s="239"/>
    </row>
    <row r="45" spans="1:101" s="275" customFormat="1" ht="15.75">
      <c r="A45" s="424" t="s">
        <v>139</v>
      </c>
      <c r="B45" s="236" t="s">
        <v>122</v>
      </c>
      <c r="C45" s="233">
        <v>0</v>
      </c>
      <c r="D45" s="277"/>
      <c r="E45" s="246"/>
      <c r="F45" s="246"/>
      <c r="G45" s="246"/>
      <c r="H45" s="246"/>
      <c r="I45" s="246"/>
      <c r="J45" s="246"/>
      <c r="K45" s="246"/>
      <c r="L45" s="246"/>
      <c r="M45" s="246"/>
      <c r="N45" s="246"/>
      <c r="O45" s="246"/>
      <c r="P45" s="246"/>
      <c r="Q45" s="246"/>
      <c r="R45" s="246"/>
      <c r="S45" s="250"/>
      <c r="T45" s="278"/>
      <c r="U45" s="234"/>
      <c r="V45" s="235"/>
      <c r="W45" s="235"/>
      <c r="X45" s="235"/>
      <c r="Y45" s="235"/>
      <c r="Z45" s="235"/>
      <c r="AA45" s="235"/>
      <c r="AB45" s="235"/>
      <c r="AC45" s="235"/>
      <c r="AD45" s="235"/>
      <c r="AE45" s="235"/>
      <c r="AF45" s="235"/>
      <c r="AG45" s="235"/>
      <c r="AH45" s="235"/>
      <c r="AI45" s="235"/>
      <c r="AJ45" s="235"/>
      <c r="AK45" s="235"/>
      <c r="AL45" s="235"/>
      <c r="AM45" s="235"/>
      <c r="AN45" s="235"/>
      <c r="AO45" s="235"/>
      <c r="AP45" s="235"/>
      <c r="AQ45" s="235"/>
      <c r="AR45" s="239"/>
      <c r="AS45" s="245"/>
      <c r="AT45" s="242"/>
      <c r="AU45" s="242"/>
      <c r="AV45" s="242"/>
      <c r="AW45" s="242"/>
      <c r="AX45" s="242"/>
      <c r="AY45" s="242"/>
      <c r="AZ45" s="242"/>
      <c r="BA45" s="242"/>
      <c r="BB45" s="244"/>
      <c r="BC45" s="234"/>
      <c r="BD45" s="235"/>
      <c r="BE45" s="235"/>
      <c r="BF45" s="235"/>
      <c r="BG45" s="242"/>
      <c r="BH45" s="235"/>
      <c r="BI45" s="250"/>
      <c r="BJ45" s="250"/>
      <c r="BK45" s="235"/>
      <c r="BL45" s="235"/>
      <c r="BM45" s="239"/>
      <c r="BN45" s="234"/>
      <c r="BO45" s="235"/>
      <c r="BP45" s="235"/>
      <c r="BQ45" s="235"/>
      <c r="BR45" s="235"/>
      <c r="BS45" s="235"/>
      <c r="BT45" s="235"/>
      <c r="BU45" s="235"/>
      <c r="BV45" s="235"/>
      <c r="BW45" s="235"/>
      <c r="BX45" s="235"/>
      <c r="BY45" s="235"/>
      <c r="BZ45" s="235"/>
      <c r="CA45" s="235"/>
      <c r="CB45" s="235"/>
      <c r="CC45" s="235"/>
      <c r="CD45" s="235"/>
      <c r="CE45" s="235"/>
      <c r="CF45" s="235"/>
      <c r="CG45" s="235"/>
      <c r="CH45" s="235"/>
      <c r="CI45" s="235"/>
      <c r="CJ45" s="235"/>
      <c r="CK45" s="235"/>
      <c r="CL45" s="235"/>
      <c r="CM45" s="235"/>
      <c r="CN45" s="235"/>
      <c r="CO45" s="235"/>
      <c r="CP45" s="235"/>
      <c r="CQ45" s="235"/>
      <c r="CR45" s="235"/>
      <c r="CS45" s="235"/>
      <c r="CT45" s="235"/>
      <c r="CU45" s="235"/>
      <c r="CV45" s="235"/>
      <c r="CW45" s="239"/>
    </row>
    <row r="46" spans="1:101" s="275" customFormat="1" ht="15.75">
      <c r="A46" s="424" t="s">
        <v>140</v>
      </c>
      <c r="B46" s="236" t="s">
        <v>103</v>
      </c>
      <c r="C46" s="233">
        <v>0</v>
      </c>
      <c r="D46" s="277"/>
      <c r="E46" s="246"/>
      <c r="F46" s="246"/>
      <c r="G46" s="246"/>
      <c r="H46" s="246"/>
      <c r="I46" s="246"/>
      <c r="J46" s="246"/>
      <c r="K46" s="246"/>
      <c r="L46" s="246"/>
      <c r="M46" s="246"/>
      <c r="N46" s="246"/>
      <c r="O46" s="246"/>
      <c r="P46" s="246"/>
      <c r="Q46" s="246"/>
      <c r="R46" s="246"/>
      <c r="S46" s="250"/>
      <c r="T46" s="278"/>
      <c r="U46" s="234"/>
      <c r="V46" s="235"/>
      <c r="W46" s="235"/>
      <c r="X46" s="235"/>
      <c r="Y46" s="235"/>
      <c r="Z46" s="235"/>
      <c r="AA46" s="235"/>
      <c r="AB46" s="235"/>
      <c r="AC46" s="235"/>
      <c r="AD46" s="235"/>
      <c r="AE46" s="235"/>
      <c r="AF46" s="235"/>
      <c r="AG46" s="235"/>
      <c r="AH46" s="235"/>
      <c r="AI46" s="235"/>
      <c r="AJ46" s="235"/>
      <c r="AK46" s="235"/>
      <c r="AL46" s="235"/>
      <c r="AM46" s="235"/>
      <c r="AN46" s="235"/>
      <c r="AO46" s="235"/>
      <c r="AP46" s="235"/>
      <c r="AQ46" s="235"/>
      <c r="AR46" s="239"/>
      <c r="AS46" s="245"/>
      <c r="AT46" s="242"/>
      <c r="AU46" s="242"/>
      <c r="AV46" s="242"/>
      <c r="AW46" s="242"/>
      <c r="AX46" s="242"/>
      <c r="AY46" s="242"/>
      <c r="AZ46" s="242"/>
      <c r="BA46" s="242"/>
      <c r="BB46" s="244"/>
      <c r="BC46" s="234"/>
      <c r="BD46" s="235"/>
      <c r="BE46" s="235"/>
      <c r="BF46" s="235"/>
      <c r="BG46" s="242"/>
      <c r="BH46" s="235"/>
      <c r="BI46" s="250"/>
      <c r="BJ46" s="250"/>
      <c r="BK46" s="235"/>
      <c r="BL46" s="235"/>
      <c r="BM46" s="239"/>
      <c r="BN46" s="234"/>
      <c r="BO46" s="235"/>
      <c r="BP46" s="235"/>
      <c r="BQ46" s="235"/>
      <c r="BR46" s="235"/>
      <c r="BS46" s="235"/>
      <c r="BT46" s="235"/>
      <c r="BU46" s="235"/>
      <c r="BV46" s="235"/>
      <c r="BW46" s="235"/>
      <c r="BX46" s="235"/>
      <c r="BY46" s="235"/>
      <c r="BZ46" s="235"/>
      <c r="CA46" s="235"/>
      <c r="CB46" s="235"/>
      <c r="CC46" s="235"/>
      <c r="CD46" s="235"/>
      <c r="CE46" s="235"/>
      <c r="CF46" s="235"/>
      <c r="CG46" s="235"/>
      <c r="CH46" s="235"/>
      <c r="CI46" s="235"/>
      <c r="CJ46" s="235"/>
      <c r="CK46" s="235"/>
      <c r="CL46" s="235"/>
      <c r="CM46" s="235"/>
      <c r="CN46" s="235"/>
      <c r="CO46" s="235"/>
      <c r="CP46" s="235"/>
      <c r="CQ46" s="235"/>
      <c r="CR46" s="235"/>
      <c r="CS46" s="235"/>
      <c r="CT46" s="235"/>
      <c r="CU46" s="235"/>
      <c r="CV46" s="235"/>
      <c r="CW46" s="239"/>
    </row>
    <row r="47" spans="1:101" ht="15.75">
      <c r="A47" s="267" t="s">
        <v>141</v>
      </c>
      <c r="B47" s="232" t="s">
        <v>128</v>
      </c>
      <c r="C47" s="381">
        <v>0</v>
      </c>
      <c r="D47" s="249"/>
      <c r="E47" s="250"/>
      <c r="F47" s="248"/>
      <c r="G47" s="250"/>
      <c r="H47" s="248"/>
      <c r="I47" s="257"/>
      <c r="J47" s="250"/>
      <c r="K47" s="248"/>
      <c r="L47" s="248"/>
      <c r="M47" s="293"/>
      <c r="N47" s="248"/>
      <c r="O47" s="248"/>
      <c r="P47" s="250"/>
      <c r="Q47" s="235"/>
      <c r="R47" s="248"/>
      <c r="S47" s="248"/>
      <c r="T47" s="251"/>
      <c r="U47" s="249"/>
      <c r="V47" s="250"/>
      <c r="W47" s="250"/>
      <c r="X47" s="250"/>
      <c r="Y47" s="250"/>
      <c r="Z47" s="250"/>
      <c r="AA47" s="250"/>
      <c r="AB47" s="250"/>
      <c r="AC47" s="250"/>
      <c r="AD47" s="250"/>
      <c r="AE47" s="250"/>
      <c r="AF47" s="250"/>
      <c r="AG47" s="250"/>
      <c r="AH47" s="250"/>
      <c r="AI47" s="250"/>
      <c r="AJ47" s="250"/>
      <c r="AK47" s="250"/>
      <c r="AL47" s="250"/>
      <c r="AM47" s="250"/>
      <c r="AN47" s="250"/>
      <c r="AO47" s="250"/>
      <c r="AP47" s="250"/>
      <c r="AQ47" s="250"/>
      <c r="AR47" s="237"/>
      <c r="AS47" s="245"/>
      <c r="AT47" s="293"/>
      <c r="AU47" s="248"/>
      <c r="AV47" s="250"/>
      <c r="AW47" s="248"/>
      <c r="AX47" s="248"/>
      <c r="AY47" s="248"/>
      <c r="AZ47" s="248"/>
      <c r="BA47" s="250"/>
      <c r="BB47" s="252"/>
      <c r="BC47" s="234"/>
      <c r="BD47" s="235"/>
      <c r="BE47" s="235"/>
      <c r="BF47" s="235"/>
      <c r="BG47" s="235"/>
      <c r="BH47" s="235"/>
      <c r="BI47" s="235"/>
      <c r="BJ47" s="235"/>
      <c r="BK47" s="235"/>
      <c r="BL47" s="235"/>
      <c r="BM47" s="239"/>
      <c r="BN47" s="234"/>
      <c r="BO47" s="236"/>
      <c r="BP47" s="236"/>
      <c r="BQ47" s="236"/>
      <c r="BR47" s="235"/>
      <c r="BS47" s="236"/>
      <c r="BT47" s="236"/>
      <c r="BU47" s="235"/>
      <c r="BV47" s="236"/>
      <c r="BW47" s="235"/>
      <c r="BX47" s="236"/>
      <c r="BY47" s="236"/>
      <c r="BZ47" s="236"/>
      <c r="CA47" s="236"/>
      <c r="CB47" s="236"/>
      <c r="CC47" s="236"/>
      <c r="CD47" s="235"/>
      <c r="CE47" s="236"/>
      <c r="CF47" s="236"/>
      <c r="CG47" s="236"/>
      <c r="CH47" s="236"/>
      <c r="CI47" s="235"/>
      <c r="CJ47" s="235"/>
      <c r="CK47" s="236"/>
      <c r="CL47" s="235"/>
      <c r="CM47" s="235"/>
      <c r="CN47" s="235"/>
      <c r="CO47" s="235"/>
      <c r="CP47" s="235"/>
      <c r="CQ47" s="235"/>
      <c r="CR47" s="235"/>
      <c r="CS47" s="236"/>
      <c r="CT47" s="236"/>
      <c r="CU47" s="235"/>
      <c r="CV47" s="236"/>
      <c r="CW47" s="237"/>
    </row>
    <row r="48" spans="1:101" ht="15.75">
      <c r="A48" s="231"/>
      <c r="B48" s="232" t="s">
        <v>103</v>
      </c>
      <c r="C48" s="233">
        <v>0</v>
      </c>
      <c r="D48" s="245"/>
      <c r="E48" s="235"/>
      <c r="F48" s="235"/>
      <c r="G48" s="235"/>
      <c r="H48" s="235"/>
      <c r="I48" s="242"/>
      <c r="J48" s="235"/>
      <c r="K48" s="235"/>
      <c r="L48" s="235"/>
      <c r="M48" s="235"/>
      <c r="N48" s="235"/>
      <c r="O48" s="235"/>
      <c r="P48" s="235"/>
      <c r="Q48" s="235"/>
      <c r="R48" s="235"/>
      <c r="S48" s="235"/>
      <c r="T48" s="280"/>
      <c r="U48" s="245"/>
      <c r="V48" s="242"/>
      <c r="W48" s="242"/>
      <c r="X48" s="242"/>
      <c r="Y48" s="242"/>
      <c r="Z48" s="242"/>
      <c r="AA48" s="242"/>
      <c r="AB48" s="235"/>
      <c r="AC48" s="235"/>
      <c r="AD48" s="235"/>
      <c r="AE48" s="235"/>
      <c r="AF48" s="235"/>
      <c r="AG48" s="235"/>
      <c r="AH48" s="235"/>
      <c r="AI48" s="235"/>
      <c r="AJ48" s="235"/>
      <c r="AK48" s="235"/>
      <c r="AL48" s="235"/>
      <c r="AM48" s="235"/>
      <c r="AN48" s="235"/>
      <c r="AO48" s="235"/>
      <c r="AP48" s="235"/>
      <c r="AQ48" s="235"/>
      <c r="AR48" s="237"/>
      <c r="AS48" s="245"/>
      <c r="AT48" s="242"/>
      <c r="AU48" s="242"/>
      <c r="AV48" s="242"/>
      <c r="AW48" s="242"/>
      <c r="AX48" s="242"/>
      <c r="AY48" s="250"/>
      <c r="AZ48" s="242"/>
      <c r="BA48" s="242"/>
      <c r="BB48" s="244"/>
      <c r="BC48" s="245"/>
      <c r="BD48" s="242"/>
      <c r="BE48" s="242"/>
      <c r="BF48" s="242"/>
      <c r="BG48" s="242"/>
      <c r="BH48" s="242"/>
      <c r="BI48" s="242"/>
      <c r="BJ48" s="242"/>
      <c r="BK48" s="242"/>
      <c r="BL48" s="242"/>
      <c r="BM48" s="244"/>
      <c r="BN48" s="245"/>
      <c r="BO48" s="242"/>
      <c r="BP48" s="242"/>
      <c r="BQ48" s="242"/>
      <c r="BR48" s="242"/>
      <c r="BS48" s="242"/>
      <c r="BT48" s="242"/>
      <c r="BU48" s="242"/>
      <c r="BV48" s="242"/>
      <c r="BW48" s="242"/>
      <c r="BX48" s="242"/>
      <c r="BY48" s="242"/>
      <c r="BZ48" s="242"/>
      <c r="CA48" s="242"/>
      <c r="CB48" s="242"/>
      <c r="CC48" s="242"/>
      <c r="CD48" s="242"/>
      <c r="CE48" s="242"/>
      <c r="CF48" s="242"/>
      <c r="CG48" s="242"/>
      <c r="CH48" s="242"/>
      <c r="CI48" s="242"/>
      <c r="CJ48" s="242"/>
      <c r="CK48" s="242"/>
      <c r="CL48" s="242"/>
      <c r="CM48" s="242"/>
      <c r="CN48" s="242"/>
      <c r="CO48" s="242"/>
      <c r="CP48" s="242"/>
      <c r="CQ48" s="242"/>
      <c r="CR48" s="242"/>
      <c r="CS48" s="242"/>
      <c r="CT48" s="242"/>
      <c r="CU48" s="242"/>
      <c r="CV48" s="242"/>
      <c r="CW48" s="244"/>
    </row>
    <row r="49" spans="1:101" ht="15.75">
      <c r="A49" s="488" t="s">
        <v>142</v>
      </c>
      <c r="B49" s="232" t="s">
        <v>122</v>
      </c>
      <c r="C49" s="268">
        <v>0</v>
      </c>
      <c r="D49" s="234"/>
      <c r="E49" s="235"/>
      <c r="F49" s="236"/>
      <c r="G49" s="235"/>
      <c r="H49" s="236"/>
      <c r="I49" s="235"/>
      <c r="J49" s="235"/>
      <c r="K49" s="236"/>
      <c r="L49" s="236"/>
      <c r="M49" s="236"/>
      <c r="N49" s="236"/>
      <c r="O49" s="236"/>
      <c r="P49" s="235"/>
      <c r="Q49" s="236"/>
      <c r="R49" s="236"/>
      <c r="S49" s="236"/>
      <c r="T49" s="237"/>
      <c r="U49" s="234"/>
      <c r="V49" s="235"/>
      <c r="W49" s="235"/>
      <c r="X49" s="235"/>
      <c r="Y49" s="235"/>
      <c r="Z49" s="235"/>
      <c r="AA49" s="235"/>
      <c r="AB49" s="235"/>
      <c r="AC49" s="235"/>
      <c r="AD49" s="235"/>
      <c r="AE49" s="235"/>
      <c r="AF49" s="235"/>
      <c r="AG49" s="235"/>
      <c r="AH49" s="235"/>
      <c r="AI49" s="235"/>
      <c r="AJ49" s="235"/>
      <c r="AK49" s="235"/>
      <c r="AL49" s="235"/>
      <c r="AM49" s="235"/>
      <c r="AN49" s="235"/>
      <c r="AO49" s="235"/>
      <c r="AP49" s="235"/>
      <c r="AQ49" s="235"/>
      <c r="AR49" s="237"/>
      <c r="AS49" s="269"/>
      <c r="AT49" s="270"/>
      <c r="AU49" s="270"/>
      <c r="AV49" s="260"/>
      <c r="AW49" s="270"/>
      <c r="AX49" s="270"/>
      <c r="AY49" s="260"/>
      <c r="AZ49" s="260"/>
      <c r="BA49" s="260"/>
      <c r="BB49" s="281"/>
      <c r="BC49" s="234"/>
      <c r="BD49" s="235"/>
      <c r="BE49" s="235"/>
      <c r="BF49" s="235"/>
      <c r="BG49" s="235"/>
      <c r="BH49" s="235"/>
      <c r="BI49" s="235"/>
      <c r="BJ49" s="235"/>
      <c r="BK49" s="235"/>
      <c r="BL49" s="235"/>
      <c r="BM49" s="239"/>
      <c r="BN49" s="234"/>
      <c r="BO49" s="236"/>
      <c r="BP49" s="236"/>
      <c r="BQ49" s="236"/>
      <c r="BR49" s="235"/>
      <c r="BS49" s="236"/>
      <c r="BT49" s="236"/>
      <c r="BU49" s="235"/>
      <c r="BV49" s="236"/>
      <c r="BW49" s="235"/>
      <c r="BX49" s="236"/>
      <c r="BY49" s="235"/>
      <c r="BZ49" s="235"/>
      <c r="CA49" s="236"/>
      <c r="CB49" s="236"/>
      <c r="CC49" s="236"/>
      <c r="CD49" s="235"/>
      <c r="CE49" s="236"/>
      <c r="CF49" s="236"/>
      <c r="CG49" s="236"/>
      <c r="CH49" s="236"/>
      <c r="CI49" s="235"/>
      <c r="CJ49" s="235"/>
      <c r="CK49" s="236"/>
      <c r="CL49" s="236"/>
      <c r="CM49" s="235"/>
      <c r="CN49" s="235"/>
      <c r="CO49" s="235"/>
      <c r="CP49" s="235"/>
      <c r="CQ49" s="235"/>
      <c r="CR49" s="236"/>
      <c r="CS49" s="236"/>
      <c r="CT49" s="236"/>
      <c r="CU49" s="235"/>
      <c r="CV49" s="236"/>
      <c r="CW49" s="237"/>
    </row>
    <row r="50" spans="1:101" ht="15.75">
      <c r="A50" s="488"/>
      <c r="B50" s="232" t="s">
        <v>103</v>
      </c>
      <c r="C50" s="233">
        <v>0</v>
      </c>
      <c r="D50" s="245"/>
      <c r="E50" s="242"/>
      <c r="F50" s="242"/>
      <c r="G50" s="242"/>
      <c r="H50" s="242"/>
      <c r="I50" s="242"/>
      <c r="J50" s="242"/>
      <c r="K50" s="242"/>
      <c r="L50" s="242"/>
      <c r="M50" s="242"/>
      <c r="N50" s="242"/>
      <c r="O50" s="242"/>
      <c r="P50" s="242"/>
      <c r="Q50" s="242"/>
      <c r="R50" s="242"/>
      <c r="S50" s="242"/>
      <c r="T50" s="244"/>
      <c r="U50" s="255"/>
      <c r="V50" s="242"/>
      <c r="W50" s="243"/>
      <c r="X50" s="242"/>
      <c r="Y50" s="242"/>
      <c r="Z50" s="242"/>
      <c r="AA50" s="242"/>
      <c r="AB50" s="242"/>
      <c r="AC50" s="242"/>
      <c r="AD50" s="242"/>
      <c r="AE50" s="242"/>
      <c r="AF50" s="242"/>
      <c r="AG50" s="242"/>
      <c r="AH50" s="242"/>
      <c r="AI50" s="242"/>
      <c r="AJ50" s="242"/>
      <c r="AK50" s="242"/>
      <c r="AL50" s="242"/>
      <c r="AM50" s="242"/>
      <c r="AN50" s="242"/>
      <c r="AO50" s="242"/>
      <c r="AP50" s="242"/>
      <c r="AQ50" s="242"/>
      <c r="AR50" s="244"/>
      <c r="AS50" s="245"/>
      <c r="AT50" s="242"/>
      <c r="AU50" s="242"/>
      <c r="AV50" s="242"/>
      <c r="AW50" s="242"/>
      <c r="AX50" s="242"/>
      <c r="AY50" s="242"/>
      <c r="AZ50" s="242"/>
      <c r="BA50" s="250"/>
      <c r="BB50" s="252"/>
      <c r="BC50" s="245"/>
      <c r="BD50" s="242"/>
      <c r="BE50" s="242"/>
      <c r="BF50" s="242"/>
      <c r="BG50" s="242"/>
      <c r="BH50" s="242"/>
      <c r="BI50" s="242"/>
      <c r="BJ50" s="242"/>
      <c r="BK50" s="242"/>
      <c r="BL50" s="242"/>
      <c r="BM50" s="244"/>
      <c r="BN50" s="245"/>
      <c r="BO50" s="242"/>
      <c r="BP50" s="242"/>
      <c r="BQ50" s="242"/>
      <c r="BR50" s="242"/>
      <c r="BS50" s="242"/>
      <c r="BT50" s="242"/>
      <c r="BU50" s="242"/>
      <c r="BV50" s="242"/>
      <c r="BW50" s="242"/>
      <c r="BX50" s="242"/>
      <c r="BY50" s="242"/>
      <c r="BZ50" s="242"/>
      <c r="CA50" s="242"/>
      <c r="CB50" s="242"/>
      <c r="CC50" s="242"/>
      <c r="CD50" s="242"/>
      <c r="CE50" s="242"/>
      <c r="CF50" s="242"/>
      <c r="CG50" s="242"/>
      <c r="CH50" s="243"/>
      <c r="CI50" s="242"/>
      <c r="CJ50" s="242"/>
      <c r="CK50" s="242"/>
      <c r="CL50" s="242"/>
      <c r="CM50" s="242"/>
      <c r="CN50" s="242"/>
      <c r="CO50" s="242"/>
      <c r="CP50" s="242"/>
      <c r="CQ50" s="242"/>
      <c r="CR50" s="242"/>
      <c r="CS50" s="242"/>
      <c r="CT50" s="242"/>
      <c r="CU50" s="242"/>
      <c r="CV50" s="242"/>
      <c r="CW50" s="244"/>
    </row>
    <row r="51" spans="1:101" ht="15.75">
      <c r="A51" s="267" t="s">
        <v>143</v>
      </c>
      <c r="B51" s="232" t="s">
        <v>122</v>
      </c>
      <c r="C51" s="268">
        <v>33</v>
      </c>
      <c r="D51" s="240"/>
      <c r="E51" s="235"/>
      <c r="F51" s="236"/>
      <c r="G51" s="235"/>
      <c r="H51" s="236"/>
      <c r="I51" s="236"/>
      <c r="J51" s="282"/>
      <c r="K51" s="236"/>
      <c r="L51" s="236"/>
      <c r="M51" s="235"/>
      <c r="N51" s="236"/>
      <c r="O51" s="235"/>
      <c r="P51" s="235"/>
      <c r="Q51" s="236"/>
      <c r="R51" s="236"/>
      <c r="S51" s="236"/>
      <c r="T51" s="237">
        <v>1</v>
      </c>
      <c r="U51" s="234"/>
      <c r="V51" s="235"/>
      <c r="W51" s="235"/>
      <c r="X51" s="235"/>
      <c r="Y51" s="235"/>
      <c r="Z51" s="235"/>
      <c r="AA51" s="235"/>
      <c r="AB51" s="235"/>
      <c r="AC51" s="235"/>
      <c r="AD51" s="235"/>
      <c r="AE51" s="235"/>
      <c r="AF51" s="235"/>
      <c r="AG51" s="235"/>
      <c r="AH51" s="235"/>
      <c r="AI51" s="235">
        <v>1</v>
      </c>
      <c r="AJ51" s="235"/>
      <c r="AK51" s="235"/>
      <c r="AL51" s="235"/>
      <c r="AM51" s="235"/>
      <c r="AN51" s="235"/>
      <c r="AO51" s="235"/>
      <c r="AP51" s="235"/>
      <c r="AQ51" s="235"/>
      <c r="AR51" s="237"/>
      <c r="AS51" s="269"/>
      <c r="AT51" s="260"/>
      <c r="AU51" s="260"/>
      <c r="AV51" s="260"/>
      <c r="AW51" s="260"/>
      <c r="AX51" s="260"/>
      <c r="AY51" s="260"/>
      <c r="AZ51" s="260">
        <v>3</v>
      </c>
      <c r="BA51" s="260"/>
      <c r="BB51" s="281"/>
      <c r="BC51" s="234"/>
      <c r="BD51" s="235"/>
      <c r="BE51" s="235"/>
      <c r="BF51" s="235"/>
      <c r="BG51" s="235">
        <v>9</v>
      </c>
      <c r="BH51" s="235">
        <v>6</v>
      </c>
      <c r="BI51" s="235">
        <v>2</v>
      </c>
      <c r="BJ51" s="235">
        <v>1</v>
      </c>
      <c r="BK51" s="235"/>
      <c r="BL51" s="235"/>
      <c r="BM51" s="239">
        <v>1</v>
      </c>
      <c r="BN51" s="234"/>
      <c r="BO51" s="236"/>
      <c r="BP51" s="236"/>
      <c r="BQ51" s="236"/>
      <c r="BR51" s="235">
        <v>1</v>
      </c>
      <c r="BS51" s="282"/>
      <c r="BT51" s="236"/>
      <c r="BU51" s="235"/>
      <c r="BV51" s="236"/>
      <c r="BW51" s="235"/>
      <c r="BX51" s="236"/>
      <c r="BY51" s="236"/>
      <c r="BZ51" s="236"/>
      <c r="CA51" s="282"/>
      <c r="CB51" s="236"/>
      <c r="CC51" s="236">
        <v>8</v>
      </c>
      <c r="CD51" s="235"/>
      <c r="CE51" s="236"/>
      <c r="CF51" s="236"/>
      <c r="CG51" s="236"/>
      <c r="CH51" s="236"/>
      <c r="CI51" s="235"/>
      <c r="CJ51" s="235"/>
      <c r="CK51" s="236"/>
      <c r="CL51" s="236"/>
      <c r="CM51" s="235"/>
      <c r="CN51" s="235"/>
      <c r="CO51" s="235"/>
      <c r="CP51" s="235"/>
      <c r="CQ51" s="235"/>
      <c r="CR51" s="235"/>
      <c r="CS51" s="236"/>
      <c r="CT51" s="236"/>
      <c r="CU51" s="235"/>
      <c r="CV51" s="236"/>
      <c r="CW51" s="237"/>
    </row>
    <row r="52" spans="1:101" ht="15.75">
      <c r="A52" s="231"/>
      <c r="B52" s="232" t="s">
        <v>103</v>
      </c>
      <c r="C52" s="233">
        <v>719.79</v>
      </c>
      <c r="D52" s="255"/>
      <c r="E52" s="242"/>
      <c r="F52" s="243"/>
      <c r="G52" s="242"/>
      <c r="H52" s="243"/>
      <c r="I52" s="243"/>
      <c r="J52" s="283"/>
      <c r="K52" s="243"/>
      <c r="L52" s="243"/>
      <c r="M52" s="242"/>
      <c r="N52" s="283"/>
      <c r="O52" s="242"/>
      <c r="P52" s="242"/>
      <c r="Q52" s="243"/>
      <c r="R52" s="243"/>
      <c r="S52" s="248"/>
      <c r="T52" s="251">
        <v>5.18</v>
      </c>
      <c r="U52" s="255"/>
      <c r="V52" s="242"/>
      <c r="W52" s="242"/>
      <c r="X52" s="242"/>
      <c r="Y52" s="242"/>
      <c r="Z52" s="242"/>
      <c r="AA52" s="242"/>
      <c r="AB52" s="242"/>
      <c r="AC52" s="242"/>
      <c r="AD52" s="242"/>
      <c r="AE52" s="242"/>
      <c r="AF52" s="242"/>
      <c r="AG52" s="242"/>
      <c r="AH52" s="242"/>
      <c r="AI52" s="242">
        <v>31.09</v>
      </c>
      <c r="AJ52" s="242"/>
      <c r="AK52" s="242"/>
      <c r="AL52" s="242"/>
      <c r="AM52" s="242"/>
      <c r="AN52" s="242"/>
      <c r="AO52" s="242"/>
      <c r="AP52" s="242"/>
      <c r="AQ52" s="242"/>
      <c r="AR52" s="253"/>
      <c r="AS52" s="245"/>
      <c r="AT52" s="242"/>
      <c r="AU52" s="242"/>
      <c r="AV52" s="242"/>
      <c r="AW52" s="242"/>
      <c r="AX52" s="242"/>
      <c r="AY52" s="242"/>
      <c r="AZ52" s="242">
        <v>78.430000000000007</v>
      </c>
      <c r="BA52" s="250"/>
      <c r="BB52" s="252"/>
      <c r="BC52" s="245"/>
      <c r="BD52" s="242"/>
      <c r="BE52" s="242"/>
      <c r="BF52" s="242"/>
      <c r="BG52" s="242">
        <v>28.14</v>
      </c>
      <c r="BH52" s="242">
        <v>18.059999999999999</v>
      </c>
      <c r="BI52" s="242">
        <v>25.41</v>
      </c>
      <c r="BJ52" s="242">
        <v>15.82</v>
      </c>
      <c r="BK52" s="242"/>
      <c r="BL52" s="242"/>
      <c r="BM52" s="253">
        <v>17.28</v>
      </c>
      <c r="BN52" s="234"/>
      <c r="BO52" s="243"/>
      <c r="BP52" s="243"/>
      <c r="BQ52" s="242"/>
      <c r="BR52" s="242">
        <v>34.42</v>
      </c>
      <c r="BS52" s="243"/>
      <c r="BT52" s="243"/>
      <c r="BU52" s="242"/>
      <c r="BV52" s="243"/>
      <c r="BW52" s="242"/>
      <c r="BX52" s="243"/>
      <c r="BY52" s="243"/>
      <c r="BZ52" s="243"/>
      <c r="CA52" s="243"/>
      <c r="CB52" s="243"/>
      <c r="CC52" s="243">
        <v>465.96</v>
      </c>
      <c r="CD52" s="242"/>
      <c r="CE52" s="243"/>
      <c r="CF52" s="243"/>
      <c r="CG52" s="243"/>
      <c r="CH52" s="243"/>
      <c r="CI52" s="242"/>
      <c r="CJ52" s="242"/>
      <c r="CK52" s="243"/>
      <c r="CL52" s="243"/>
      <c r="CM52" s="242"/>
      <c r="CN52" s="242"/>
      <c r="CO52" s="242"/>
      <c r="CP52" s="242"/>
      <c r="CQ52" s="242"/>
      <c r="CR52" s="242"/>
      <c r="CS52" s="243"/>
      <c r="CT52" s="243"/>
      <c r="CU52" s="242"/>
      <c r="CV52" s="243"/>
      <c r="CW52" s="253"/>
    </row>
    <row r="53" spans="1:101" ht="15.75">
      <c r="A53" s="267" t="s">
        <v>144</v>
      </c>
      <c r="B53" s="232" t="s">
        <v>122</v>
      </c>
      <c r="C53" s="268">
        <v>0</v>
      </c>
      <c r="D53" s="234"/>
      <c r="E53" s="235"/>
      <c r="F53" s="235"/>
      <c r="G53" s="235"/>
      <c r="H53" s="235"/>
      <c r="I53" s="235"/>
      <c r="J53" s="235"/>
      <c r="K53" s="235"/>
      <c r="L53" s="235"/>
      <c r="M53" s="235"/>
      <c r="N53" s="235"/>
      <c r="O53" s="235"/>
      <c r="P53" s="235"/>
      <c r="Q53" s="236"/>
      <c r="R53" s="236"/>
      <c r="S53" s="236"/>
      <c r="T53" s="237"/>
      <c r="U53" s="234"/>
      <c r="V53" s="235"/>
      <c r="W53" s="235"/>
      <c r="X53" s="235"/>
      <c r="Y53" s="235"/>
      <c r="Z53" s="235"/>
      <c r="AA53" s="235"/>
      <c r="AB53" s="235"/>
      <c r="AC53" s="235"/>
      <c r="AD53" s="235"/>
      <c r="AE53" s="235"/>
      <c r="AF53" s="235"/>
      <c r="AG53" s="235"/>
      <c r="AH53" s="235"/>
      <c r="AI53" s="235"/>
      <c r="AJ53" s="235"/>
      <c r="AK53" s="235"/>
      <c r="AL53" s="235"/>
      <c r="AM53" s="235"/>
      <c r="AN53" s="235"/>
      <c r="AO53" s="235"/>
      <c r="AP53" s="235"/>
      <c r="AQ53" s="235"/>
      <c r="AR53" s="237"/>
      <c r="AS53" s="269"/>
      <c r="AT53" s="260"/>
      <c r="AU53" s="260"/>
      <c r="AV53" s="260"/>
      <c r="AW53" s="260"/>
      <c r="AX53" s="260"/>
      <c r="AY53" s="260"/>
      <c r="AZ53" s="260"/>
      <c r="BA53" s="260"/>
      <c r="BB53" s="281"/>
      <c r="BC53" s="234"/>
      <c r="BD53" s="235"/>
      <c r="BE53" s="235"/>
      <c r="BF53" s="235"/>
      <c r="BG53" s="235"/>
      <c r="BH53" s="235"/>
      <c r="BI53" s="235"/>
      <c r="BJ53" s="235"/>
      <c r="BK53" s="235"/>
      <c r="BL53" s="235"/>
      <c r="BM53" s="239"/>
      <c r="BN53" s="234"/>
      <c r="BO53" s="236"/>
      <c r="BP53" s="236"/>
      <c r="BQ53" s="236"/>
      <c r="BR53" s="235"/>
      <c r="BS53" s="236"/>
      <c r="BT53" s="236"/>
      <c r="BU53" s="235"/>
      <c r="BV53" s="236"/>
      <c r="BW53" s="235"/>
      <c r="BX53" s="236"/>
      <c r="BY53" s="236"/>
      <c r="BZ53" s="236"/>
      <c r="CA53" s="236"/>
      <c r="CB53" s="236"/>
      <c r="CC53" s="236"/>
      <c r="CD53" s="235"/>
      <c r="CE53" s="236"/>
      <c r="CF53" s="236"/>
      <c r="CG53" s="236"/>
      <c r="CH53" s="236"/>
      <c r="CI53" s="235"/>
      <c r="CJ53" s="235"/>
      <c r="CK53" s="236"/>
      <c r="CL53" s="236"/>
      <c r="CM53" s="235"/>
      <c r="CN53" s="235"/>
      <c r="CO53" s="235"/>
      <c r="CP53" s="235"/>
      <c r="CQ53" s="235"/>
      <c r="CR53" s="235"/>
      <c r="CS53" s="236"/>
      <c r="CT53" s="236"/>
      <c r="CU53" s="235"/>
      <c r="CV53" s="236"/>
      <c r="CW53" s="237"/>
    </row>
    <row r="54" spans="1:101" ht="15.75">
      <c r="A54" s="267" t="s">
        <v>145</v>
      </c>
      <c r="B54" s="232" t="s">
        <v>103</v>
      </c>
      <c r="C54" s="233">
        <v>0</v>
      </c>
      <c r="D54" s="245"/>
      <c r="E54" s="242"/>
      <c r="F54" s="242"/>
      <c r="G54" s="242"/>
      <c r="H54" s="242"/>
      <c r="I54" s="242"/>
      <c r="J54" s="242"/>
      <c r="K54" s="242"/>
      <c r="L54" s="242"/>
      <c r="M54" s="242"/>
      <c r="N54" s="242"/>
      <c r="O54" s="242"/>
      <c r="P54" s="242"/>
      <c r="Q54" s="242"/>
      <c r="R54" s="242"/>
      <c r="S54" s="242"/>
      <c r="T54" s="244"/>
      <c r="U54" s="245"/>
      <c r="V54" s="242"/>
      <c r="W54" s="242"/>
      <c r="X54" s="242"/>
      <c r="Y54" s="242"/>
      <c r="Z54" s="242"/>
      <c r="AA54" s="242"/>
      <c r="AB54" s="242"/>
      <c r="AC54" s="242"/>
      <c r="AD54" s="242"/>
      <c r="AE54" s="242"/>
      <c r="AF54" s="242"/>
      <c r="AG54" s="242"/>
      <c r="AH54" s="242"/>
      <c r="AI54" s="242"/>
      <c r="AJ54" s="242"/>
      <c r="AK54" s="242"/>
      <c r="AL54" s="242"/>
      <c r="AM54" s="242"/>
      <c r="AN54" s="242"/>
      <c r="AO54" s="242"/>
      <c r="AP54" s="242"/>
      <c r="AQ54" s="242"/>
      <c r="AR54" s="253"/>
      <c r="AS54" s="245"/>
      <c r="AT54" s="242"/>
      <c r="AU54" s="242"/>
      <c r="AV54" s="242"/>
      <c r="AW54" s="242"/>
      <c r="AX54" s="242"/>
      <c r="AY54" s="242"/>
      <c r="AZ54" s="242"/>
      <c r="BA54" s="250"/>
      <c r="BB54" s="252"/>
      <c r="BC54" s="245"/>
      <c r="BD54" s="242"/>
      <c r="BE54" s="242"/>
      <c r="BF54" s="242"/>
      <c r="BG54" s="242"/>
      <c r="BH54" s="242"/>
      <c r="BI54" s="242"/>
      <c r="BJ54" s="242"/>
      <c r="BK54" s="242"/>
      <c r="BL54" s="242"/>
      <c r="BM54" s="244"/>
      <c r="BN54" s="245"/>
      <c r="BO54" s="242"/>
      <c r="BP54" s="242"/>
      <c r="BQ54" s="242"/>
      <c r="BR54" s="242"/>
      <c r="BS54" s="242"/>
      <c r="BT54" s="242"/>
      <c r="BU54" s="242"/>
      <c r="BV54" s="242"/>
      <c r="BW54" s="242"/>
      <c r="BX54" s="242"/>
      <c r="BY54" s="242"/>
      <c r="BZ54" s="242"/>
      <c r="CA54" s="242"/>
      <c r="CB54" s="242"/>
      <c r="CC54" s="242"/>
      <c r="CD54" s="242"/>
      <c r="CE54" s="242"/>
      <c r="CF54" s="242"/>
      <c r="CG54" s="242"/>
      <c r="CH54" s="242"/>
      <c r="CI54" s="242"/>
      <c r="CJ54" s="242"/>
      <c r="CK54" s="242"/>
      <c r="CL54" s="242"/>
      <c r="CM54" s="242"/>
      <c r="CN54" s="242"/>
      <c r="CO54" s="242"/>
      <c r="CP54" s="242"/>
      <c r="CQ54" s="242"/>
      <c r="CR54" s="242"/>
      <c r="CS54" s="242"/>
      <c r="CT54" s="242"/>
      <c r="CU54" s="242"/>
      <c r="CV54" s="242"/>
      <c r="CW54" s="244"/>
    </row>
    <row r="55" spans="1:101" s="275" customFormat="1" ht="15.75">
      <c r="A55" s="272" t="s">
        <v>146</v>
      </c>
      <c r="B55" s="232" t="s">
        <v>122</v>
      </c>
      <c r="C55" s="268">
        <v>27</v>
      </c>
      <c r="D55" s="234"/>
      <c r="E55" s="235"/>
      <c r="F55" s="235"/>
      <c r="G55" s="235"/>
      <c r="H55" s="235"/>
      <c r="I55" s="235"/>
      <c r="J55" s="235"/>
      <c r="K55" s="235"/>
      <c r="L55" s="235"/>
      <c r="M55" s="235"/>
      <c r="N55" s="235"/>
      <c r="O55" s="235">
        <v>1</v>
      </c>
      <c r="P55" s="235"/>
      <c r="Q55" s="235"/>
      <c r="R55" s="235"/>
      <c r="S55" s="235"/>
      <c r="T55" s="239"/>
      <c r="U55" s="234"/>
      <c r="V55" s="235"/>
      <c r="W55" s="235"/>
      <c r="X55" s="235"/>
      <c r="Y55" s="235"/>
      <c r="Z55" s="235"/>
      <c r="AA55" s="235"/>
      <c r="AB55" s="235"/>
      <c r="AC55" s="235"/>
      <c r="AD55" s="235"/>
      <c r="AE55" s="235"/>
      <c r="AF55" s="235"/>
      <c r="AG55" s="235"/>
      <c r="AH55" s="235"/>
      <c r="AI55" s="235">
        <v>1</v>
      </c>
      <c r="AJ55" s="235"/>
      <c r="AK55" s="235"/>
      <c r="AL55" s="235"/>
      <c r="AM55" s="235"/>
      <c r="AN55" s="235"/>
      <c r="AO55" s="235"/>
      <c r="AP55" s="235"/>
      <c r="AQ55" s="235"/>
      <c r="AR55" s="239">
        <v>1</v>
      </c>
      <c r="AS55" s="269">
        <v>5</v>
      </c>
      <c r="AT55" s="260"/>
      <c r="AU55" s="260">
        <v>5</v>
      </c>
      <c r="AV55" s="260"/>
      <c r="AW55" s="260">
        <v>2</v>
      </c>
      <c r="AX55" s="260">
        <v>5</v>
      </c>
      <c r="AY55" s="260"/>
      <c r="AZ55" s="260"/>
      <c r="BA55" s="260"/>
      <c r="BB55" s="281"/>
      <c r="BC55" s="234"/>
      <c r="BD55" s="235"/>
      <c r="BE55" s="235"/>
      <c r="BF55" s="235"/>
      <c r="BG55" s="235"/>
      <c r="BH55" s="235"/>
      <c r="BI55" s="235"/>
      <c r="BJ55" s="235"/>
      <c r="BK55" s="235"/>
      <c r="BL55" s="235">
        <v>7</v>
      </c>
      <c r="BM55" s="239"/>
      <c r="BN55" s="234"/>
      <c r="BO55" s="235"/>
      <c r="BP55" s="235"/>
      <c r="BQ55" s="235"/>
      <c r="BR55" s="235"/>
      <c r="BS55" s="235"/>
      <c r="BT55" s="235"/>
      <c r="BU55" s="235"/>
      <c r="BV55" s="235"/>
      <c r="BW55" s="235"/>
      <c r="BX55" s="235"/>
      <c r="BY55" s="235"/>
      <c r="BZ55" s="235"/>
      <c r="CA55" s="235"/>
      <c r="CB55" s="235"/>
      <c r="CC55" s="235"/>
      <c r="CD55" s="235"/>
      <c r="CE55" s="235"/>
      <c r="CF55" s="235"/>
      <c r="CG55" s="235"/>
      <c r="CH55" s="235"/>
      <c r="CI55" s="235"/>
      <c r="CJ55" s="235"/>
      <c r="CK55" s="235"/>
      <c r="CL55" s="235"/>
      <c r="CM55" s="235"/>
      <c r="CN55" s="235"/>
      <c r="CO55" s="235"/>
      <c r="CP55" s="235"/>
      <c r="CQ55" s="235"/>
      <c r="CR55" s="235"/>
      <c r="CS55" s="235"/>
      <c r="CT55" s="235"/>
      <c r="CU55" s="235"/>
      <c r="CV55" s="235"/>
      <c r="CW55" s="239"/>
    </row>
    <row r="56" spans="1:101" s="275" customFormat="1" ht="15.75">
      <c r="A56" s="272" t="s">
        <v>147</v>
      </c>
      <c r="B56" s="232" t="s">
        <v>103</v>
      </c>
      <c r="C56" s="233">
        <v>290.47000000000003</v>
      </c>
      <c r="D56" s="249"/>
      <c r="E56" s="250"/>
      <c r="F56" s="250"/>
      <c r="G56" s="250"/>
      <c r="H56" s="242"/>
      <c r="I56" s="242"/>
      <c r="J56" s="250"/>
      <c r="K56" s="250"/>
      <c r="L56" s="250"/>
      <c r="M56" s="250"/>
      <c r="N56" s="250"/>
      <c r="O56" s="250">
        <v>21.81</v>
      </c>
      <c r="P56" s="250"/>
      <c r="Q56" s="250"/>
      <c r="R56" s="250"/>
      <c r="S56" s="250"/>
      <c r="T56" s="252"/>
      <c r="U56" s="245"/>
      <c r="V56" s="242"/>
      <c r="W56" s="242"/>
      <c r="X56" s="242"/>
      <c r="Y56" s="242"/>
      <c r="Z56" s="242"/>
      <c r="AA56" s="242"/>
      <c r="AB56" s="242"/>
      <c r="AC56" s="242"/>
      <c r="AD56" s="242"/>
      <c r="AE56" s="242"/>
      <c r="AF56" s="242"/>
      <c r="AG56" s="242"/>
      <c r="AH56" s="242"/>
      <c r="AI56" s="242">
        <v>2.52</v>
      </c>
      <c r="AJ56" s="242"/>
      <c r="AK56" s="242"/>
      <c r="AL56" s="242"/>
      <c r="AM56" s="242"/>
      <c r="AN56" s="242"/>
      <c r="AO56" s="242"/>
      <c r="AP56" s="242"/>
      <c r="AQ56" s="242"/>
      <c r="AR56" s="244">
        <v>5.27</v>
      </c>
      <c r="AS56" s="245">
        <v>62.47</v>
      </c>
      <c r="AT56" s="242"/>
      <c r="AU56" s="242">
        <v>48.56</v>
      </c>
      <c r="AV56" s="242"/>
      <c r="AW56" s="242">
        <v>24.99</v>
      </c>
      <c r="AX56" s="242">
        <v>48.56</v>
      </c>
      <c r="AY56" s="242"/>
      <c r="AZ56" s="242"/>
      <c r="BA56" s="242"/>
      <c r="BB56" s="252"/>
      <c r="BC56" s="245"/>
      <c r="BD56" s="242"/>
      <c r="BE56" s="242"/>
      <c r="BF56" s="242"/>
      <c r="BG56" s="242"/>
      <c r="BH56" s="242"/>
      <c r="BI56" s="242"/>
      <c r="BJ56" s="242"/>
      <c r="BK56" s="242"/>
      <c r="BL56" s="242">
        <v>76.290000000000006</v>
      </c>
      <c r="BM56" s="244"/>
      <c r="BN56" s="245"/>
      <c r="BO56" s="242"/>
      <c r="BP56" s="242"/>
      <c r="BQ56" s="242"/>
      <c r="BR56" s="242"/>
      <c r="BS56" s="242"/>
      <c r="BT56" s="242"/>
      <c r="BU56" s="242"/>
      <c r="BV56" s="242"/>
      <c r="BW56" s="242"/>
      <c r="BX56" s="242"/>
      <c r="BY56" s="242"/>
      <c r="BZ56" s="242"/>
      <c r="CA56" s="242"/>
      <c r="CB56" s="242"/>
      <c r="CC56" s="242"/>
      <c r="CD56" s="242"/>
      <c r="CE56" s="242"/>
      <c r="CF56" s="242"/>
      <c r="CG56" s="242"/>
      <c r="CH56" s="242"/>
      <c r="CI56" s="242"/>
      <c r="CJ56" s="242"/>
      <c r="CK56" s="242"/>
      <c r="CL56" s="242"/>
      <c r="CM56" s="242"/>
      <c r="CN56" s="242"/>
      <c r="CO56" s="242"/>
      <c r="CP56" s="242"/>
      <c r="CQ56" s="242"/>
      <c r="CR56" s="242"/>
      <c r="CS56" s="242"/>
      <c r="CT56" s="242"/>
      <c r="CU56" s="242"/>
      <c r="CV56" s="242"/>
      <c r="CW56" s="244"/>
    </row>
    <row r="57" spans="1:101" s="275" customFormat="1" ht="15.75">
      <c r="A57" s="488" t="s">
        <v>148</v>
      </c>
      <c r="B57" s="282" t="s">
        <v>122</v>
      </c>
      <c r="C57" s="233">
        <v>0</v>
      </c>
      <c r="D57" s="249"/>
      <c r="E57" s="250"/>
      <c r="F57" s="250"/>
      <c r="G57" s="250"/>
      <c r="H57" s="242"/>
      <c r="I57" s="242"/>
      <c r="J57" s="250"/>
      <c r="K57" s="250"/>
      <c r="L57" s="250"/>
      <c r="M57" s="250"/>
      <c r="N57" s="250"/>
      <c r="O57" s="250"/>
      <c r="P57" s="250"/>
      <c r="Q57" s="250"/>
      <c r="R57" s="250"/>
      <c r="S57" s="250"/>
      <c r="T57" s="252"/>
      <c r="U57" s="245"/>
      <c r="V57" s="242"/>
      <c r="W57" s="242"/>
      <c r="X57" s="242"/>
      <c r="Y57" s="242"/>
      <c r="Z57" s="242"/>
      <c r="AA57" s="242"/>
      <c r="AB57" s="242"/>
      <c r="AC57" s="242"/>
      <c r="AD57" s="242"/>
      <c r="AE57" s="242"/>
      <c r="AF57" s="242"/>
      <c r="AG57" s="242"/>
      <c r="AH57" s="242"/>
      <c r="AI57" s="242"/>
      <c r="AJ57" s="242"/>
      <c r="AK57" s="242"/>
      <c r="AL57" s="242"/>
      <c r="AM57" s="242"/>
      <c r="AN57" s="242"/>
      <c r="AO57" s="242"/>
      <c r="AP57" s="242"/>
      <c r="AQ57" s="242"/>
      <c r="AR57" s="244"/>
      <c r="AS57" s="245"/>
      <c r="AT57" s="242"/>
      <c r="AU57" s="242"/>
      <c r="AV57" s="242"/>
      <c r="AW57" s="242"/>
      <c r="AX57" s="242"/>
      <c r="AY57" s="242"/>
      <c r="AZ57" s="242"/>
      <c r="BA57" s="242"/>
      <c r="BB57" s="252"/>
      <c r="BC57" s="245"/>
      <c r="BD57" s="242"/>
      <c r="BE57" s="242"/>
      <c r="BF57" s="242"/>
      <c r="BG57" s="242"/>
      <c r="BH57" s="242"/>
      <c r="BI57" s="242"/>
      <c r="BJ57" s="242"/>
      <c r="BK57" s="242"/>
      <c r="BL57" s="242"/>
      <c r="BM57" s="244"/>
      <c r="BN57" s="245"/>
      <c r="BO57" s="242"/>
      <c r="BP57" s="242"/>
      <c r="BQ57" s="242"/>
      <c r="BR57" s="242"/>
      <c r="BS57" s="242"/>
      <c r="BT57" s="242"/>
      <c r="BU57" s="242"/>
      <c r="BV57" s="242"/>
      <c r="BW57" s="242"/>
      <c r="BX57" s="242"/>
      <c r="BY57" s="242"/>
      <c r="BZ57" s="242"/>
      <c r="CA57" s="242"/>
      <c r="CB57" s="242"/>
      <c r="CC57" s="242"/>
      <c r="CD57" s="242"/>
      <c r="CE57" s="242"/>
      <c r="CF57" s="242"/>
      <c r="CG57" s="242"/>
      <c r="CH57" s="242"/>
      <c r="CI57" s="242"/>
      <c r="CJ57" s="242"/>
      <c r="CK57" s="242"/>
      <c r="CL57" s="242"/>
      <c r="CM57" s="242"/>
      <c r="CN57" s="242"/>
      <c r="CO57" s="242"/>
      <c r="CP57" s="242"/>
      <c r="CQ57" s="242"/>
      <c r="CR57" s="242"/>
      <c r="CS57" s="242"/>
      <c r="CT57" s="242"/>
      <c r="CU57" s="242"/>
      <c r="CV57" s="242"/>
      <c r="CW57" s="244"/>
    </row>
    <row r="58" spans="1:101" s="275" customFormat="1" ht="15.75">
      <c r="A58" s="488"/>
      <c r="B58" s="282" t="s">
        <v>103</v>
      </c>
      <c r="C58" s="233">
        <v>0</v>
      </c>
      <c r="D58" s="249"/>
      <c r="E58" s="250"/>
      <c r="F58" s="250"/>
      <c r="G58" s="250"/>
      <c r="H58" s="242"/>
      <c r="I58" s="242"/>
      <c r="J58" s="250"/>
      <c r="K58" s="250"/>
      <c r="L58" s="250"/>
      <c r="M58" s="250"/>
      <c r="N58" s="250"/>
      <c r="O58" s="250"/>
      <c r="P58" s="250"/>
      <c r="Q58" s="250"/>
      <c r="R58" s="250"/>
      <c r="S58" s="250"/>
      <c r="T58" s="252"/>
      <c r="U58" s="245"/>
      <c r="V58" s="242"/>
      <c r="W58" s="242"/>
      <c r="X58" s="242"/>
      <c r="Y58" s="242"/>
      <c r="Z58" s="242"/>
      <c r="AA58" s="242"/>
      <c r="AB58" s="242"/>
      <c r="AC58" s="242"/>
      <c r="AD58" s="242"/>
      <c r="AE58" s="242"/>
      <c r="AF58" s="242"/>
      <c r="AG58" s="242"/>
      <c r="AH58" s="242"/>
      <c r="AI58" s="242"/>
      <c r="AJ58" s="242"/>
      <c r="AK58" s="242"/>
      <c r="AL58" s="242"/>
      <c r="AM58" s="242"/>
      <c r="AN58" s="242"/>
      <c r="AO58" s="242"/>
      <c r="AP58" s="242"/>
      <c r="AQ58" s="242"/>
      <c r="AR58" s="244"/>
      <c r="AS58" s="245"/>
      <c r="AT58" s="242"/>
      <c r="AU58" s="242"/>
      <c r="AV58" s="242"/>
      <c r="AW58" s="242"/>
      <c r="AX58" s="242"/>
      <c r="AY58" s="242"/>
      <c r="AZ58" s="242"/>
      <c r="BA58" s="242"/>
      <c r="BB58" s="252"/>
      <c r="BC58" s="245"/>
      <c r="BD58" s="242"/>
      <c r="BE58" s="242"/>
      <c r="BF58" s="242"/>
      <c r="BG58" s="242"/>
      <c r="BH58" s="242"/>
      <c r="BI58" s="242"/>
      <c r="BJ58" s="242"/>
      <c r="BK58" s="242"/>
      <c r="BL58" s="242"/>
      <c r="BM58" s="244"/>
      <c r="BN58" s="245"/>
      <c r="BO58" s="242"/>
      <c r="BP58" s="242"/>
      <c r="BQ58" s="242"/>
      <c r="BR58" s="242"/>
      <c r="BS58" s="242"/>
      <c r="BT58" s="242"/>
      <c r="BU58" s="242"/>
      <c r="BV58" s="242"/>
      <c r="BW58" s="242"/>
      <c r="BX58" s="242"/>
      <c r="BY58" s="242"/>
      <c r="BZ58" s="242"/>
      <c r="CA58" s="242"/>
      <c r="CB58" s="242"/>
      <c r="CC58" s="242"/>
      <c r="CD58" s="242"/>
      <c r="CE58" s="242"/>
      <c r="CF58" s="242"/>
      <c r="CG58" s="242"/>
      <c r="CH58" s="242"/>
      <c r="CI58" s="242"/>
      <c r="CJ58" s="242"/>
      <c r="CK58" s="242"/>
      <c r="CL58" s="242"/>
      <c r="CM58" s="242"/>
      <c r="CN58" s="242"/>
      <c r="CO58" s="242"/>
      <c r="CP58" s="242"/>
      <c r="CQ58" s="242"/>
      <c r="CR58" s="242"/>
      <c r="CS58" s="242"/>
      <c r="CT58" s="242"/>
      <c r="CU58" s="242"/>
      <c r="CV58" s="242"/>
      <c r="CW58" s="244"/>
    </row>
    <row r="59" spans="1:101" s="275" customFormat="1" ht="15.75">
      <c r="A59" s="488" t="s">
        <v>149</v>
      </c>
      <c r="B59" s="279" t="s">
        <v>150</v>
      </c>
      <c r="C59" s="233">
        <v>0</v>
      </c>
      <c r="D59" s="249"/>
      <c r="E59" s="250"/>
      <c r="F59" s="250"/>
      <c r="G59" s="250"/>
      <c r="H59" s="242"/>
      <c r="I59" s="242"/>
      <c r="J59" s="250"/>
      <c r="K59" s="250"/>
      <c r="L59" s="250"/>
      <c r="M59" s="250"/>
      <c r="N59" s="250"/>
      <c r="O59" s="250"/>
      <c r="P59" s="250"/>
      <c r="Q59" s="250"/>
      <c r="R59" s="250"/>
      <c r="S59" s="250"/>
      <c r="T59" s="252"/>
      <c r="U59" s="245"/>
      <c r="V59" s="242"/>
      <c r="W59" s="242"/>
      <c r="X59" s="242"/>
      <c r="Y59" s="242"/>
      <c r="Z59" s="242"/>
      <c r="AA59" s="242"/>
      <c r="AB59" s="242"/>
      <c r="AC59" s="242"/>
      <c r="AD59" s="242"/>
      <c r="AE59" s="242"/>
      <c r="AF59" s="242"/>
      <c r="AG59" s="242"/>
      <c r="AH59" s="242"/>
      <c r="AI59" s="242"/>
      <c r="AJ59" s="242"/>
      <c r="AK59" s="242"/>
      <c r="AL59" s="242"/>
      <c r="AM59" s="242"/>
      <c r="AN59" s="242"/>
      <c r="AO59" s="242"/>
      <c r="AP59" s="242"/>
      <c r="AQ59" s="242"/>
      <c r="AR59" s="244"/>
      <c r="AS59" s="245"/>
      <c r="AT59" s="242"/>
      <c r="AU59" s="242"/>
      <c r="AV59" s="242"/>
      <c r="AW59" s="242"/>
      <c r="AX59" s="242"/>
      <c r="AY59" s="242"/>
      <c r="AZ59" s="242"/>
      <c r="BA59" s="242"/>
      <c r="BB59" s="252"/>
      <c r="BC59" s="245"/>
      <c r="BD59" s="242"/>
      <c r="BE59" s="242"/>
      <c r="BF59" s="242"/>
      <c r="BG59" s="242"/>
      <c r="BH59" s="242"/>
      <c r="BI59" s="242"/>
      <c r="BJ59" s="242"/>
      <c r="BK59" s="242"/>
      <c r="BL59" s="242"/>
      <c r="BM59" s="244"/>
      <c r="BN59" s="245"/>
      <c r="BO59" s="242"/>
      <c r="BP59" s="242"/>
      <c r="BQ59" s="242"/>
      <c r="BR59" s="242"/>
      <c r="BS59" s="242"/>
      <c r="BT59" s="242"/>
      <c r="BU59" s="242"/>
      <c r="BV59" s="242"/>
      <c r="BW59" s="242"/>
      <c r="BX59" s="242"/>
      <c r="BY59" s="242"/>
      <c r="BZ59" s="242"/>
      <c r="CA59" s="242"/>
      <c r="CB59" s="242"/>
      <c r="CC59" s="242"/>
      <c r="CD59" s="242"/>
      <c r="CE59" s="242"/>
      <c r="CF59" s="242"/>
      <c r="CG59" s="242"/>
      <c r="CH59" s="242"/>
      <c r="CI59" s="242"/>
      <c r="CJ59" s="242"/>
      <c r="CK59" s="242"/>
      <c r="CL59" s="242"/>
      <c r="CM59" s="242"/>
      <c r="CN59" s="242"/>
      <c r="CO59" s="242"/>
      <c r="CP59" s="242"/>
      <c r="CQ59" s="242"/>
      <c r="CR59" s="242"/>
      <c r="CS59" s="242"/>
      <c r="CT59" s="242"/>
      <c r="CU59" s="242"/>
      <c r="CV59" s="242"/>
      <c r="CW59" s="244"/>
    </row>
    <row r="60" spans="1:101" s="275" customFormat="1" ht="15.75">
      <c r="A60" s="488"/>
      <c r="B60" s="279" t="s">
        <v>103</v>
      </c>
      <c r="C60" s="233">
        <v>0</v>
      </c>
      <c r="D60" s="249"/>
      <c r="E60" s="250"/>
      <c r="F60" s="250"/>
      <c r="G60" s="250"/>
      <c r="H60" s="242"/>
      <c r="I60" s="242"/>
      <c r="J60" s="250"/>
      <c r="K60" s="250"/>
      <c r="L60" s="250"/>
      <c r="M60" s="250"/>
      <c r="N60" s="250"/>
      <c r="O60" s="250"/>
      <c r="P60" s="250"/>
      <c r="Q60" s="250"/>
      <c r="R60" s="250"/>
      <c r="S60" s="250"/>
      <c r="T60" s="252"/>
      <c r="U60" s="245"/>
      <c r="V60" s="242"/>
      <c r="W60" s="242"/>
      <c r="X60" s="242"/>
      <c r="Y60" s="242"/>
      <c r="Z60" s="242"/>
      <c r="AA60" s="242"/>
      <c r="AB60" s="242"/>
      <c r="AC60" s="242"/>
      <c r="AD60" s="242"/>
      <c r="AE60" s="242"/>
      <c r="AF60" s="242"/>
      <c r="AG60" s="242"/>
      <c r="AH60" s="242"/>
      <c r="AI60" s="242"/>
      <c r="AJ60" s="242"/>
      <c r="AK60" s="242"/>
      <c r="AL60" s="242"/>
      <c r="AM60" s="242"/>
      <c r="AN60" s="242"/>
      <c r="AO60" s="242"/>
      <c r="AP60" s="242"/>
      <c r="AQ60" s="242"/>
      <c r="AR60" s="244"/>
      <c r="AS60" s="245"/>
      <c r="AT60" s="242"/>
      <c r="AU60" s="242"/>
      <c r="AV60" s="242"/>
      <c r="AW60" s="242"/>
      <c r="AX60" s="242"/>
      <c r="AY60" s="242"/>
      <c r="AZ60" s="242"/>
      <c r="BA60" s="242"/>
      <c r="BB60" s="252"/>
      <c r="BC60" s="245"/>
      <c r="BD60" s="242"/>
      <c r="BE60" s="242"/>
      <c r="BF60" s="242"/>
      <c r="BG60" s="242"/>
      <c r="BH60" s="242"/>
      <c r="BI60" s="242"/>
      <c r="BJ60" s="242"/>
      <c r="BK60" s="242"/>
      <c r="BL60" s="242"/>
      <c r="BM60" s="244"/>
      <c r="BN60" s="245"/>
      <c r="BO60" s="242"/>
      <c r="BP60" s="242"/>
      <c r="BQ60" s="242"/>
      <c r="BR60" s="242"/>
      <c r="BS60" s="242"/>
      <c r="BT60" s="242"/>
      <c r="BU60" s="242"/>
      <c r="BV60" s="242"/>
      <c r="BW60" s="242"/>
      <c r="BX60" s="242"/>
      <c r="BY60" s="242"/>
      <c r="BZ60" s="242"/>
      <c r="CA60" s="242"/>
      <c r="CB60" s="242"/>
      <c r="CC60" s="242"/>
      <c r="CD60" s="242"/>
      <c r="CE60" s="242"/>
      <c r="CF60" s="242"/>
      <c r="CG60" s="242"/>
      <c r="CH60" s="242"/>
      <c r="CI60" s="242"/>
      <c r="CJ60" s="242"/>
      <c r="CK60" s="242"/>
      <c r="CL60" s="242"/>
      <c r="CM60" s="242"/>
      <c r="CN60" s="242"/>
      <c r="CO60" s="242"/>
      <c r="CP60" s="242"/>
      <c r="CQ60" s="242"/>
      <c r="CR60" s="242"/>
      <c r="CS60" s="242"/>
      <c r="CT60" s="242"/>
      <c r="CU60" s="242"/>
      <c r="CV60" s="242"/>
      <c r="CW60" s="244"/>
    </row>
    <row r="61" spans="1:101" s="275" customFormat="1" ht="15.75">
      <c r="A61" s="488" t="s">
        <v>151</v>
      </c>
      <c r="B61" s="279" t="s">
        <v>122</v>
      </c>
      <c r="C61" s="233">
        <v>0</v>
      </c>
      <c r="D61" s="249"/>
      <c r="E61" s="250"/>
      <c r="F61" s="250"/>
      <c r="G61" s="250"/>
      <c r="H61" s="242"/>
      <c r="I61" s="242"/>
      <c r="J61" s="250"/>
      <c r="K61" s="250"/>
      <c r="L61" s="250"/>
      <c r="M61" s="250"/>
      <c r="N61" s="250"/>
      <c r="O61" s="250"/>
      <c r="P61" s="250"/>
      <c r="Q61" s="250"/>
      <c r="R61" s="250"/>
      <c r="S61" s="250"/>
      <c r="T61" s="252"/>
      <c r="U61" s="245"/>
      <c r="V61" s="242"/>
      <c r="W61" s="242"/>
      <c r="X61" s="242"/>
      <c r="Y61" s="242"/>
      <c r="Z61" s="242"/>
      <c r="AA61" s="242"/>
      <c r="AB61" s="242"/>
      <c r="AC61" s="242"/>
      <c r="AD61" s="242"/>
      <c r="AE61" s="242"/>
      <c r="AF61" s="242"/>
      <c r="AG61" s="242"/>
      <c r="AH61" s="242"/>
      <c r="AI61" s="242"/>
      <c r="AJ61" s="242"/>
      <c r="AK61" s="242"/>
      <c r="AL61" s="242"/>
      <c r="AM61" s="242"/>
      <c r="AN61" s="242"/>
      <c r="AO61" s="242"/>
      <c r="AP61" s="242"/>
      <c r="AQ61" s="242"/>
      <c r="AR61" s="244"/>
      <c r="AS61" s="245"/>
      <c r="AT61" s="242"/>
      <c r="AU61" s="242"/>
      <c r="AV61" s="242"/>
      <c r="AW61" s="242"/>
      <c r="AX61" s="242"/>
      <c r="AY61" s="242"/>
      <c r="AZ61" s="242"/>
      <c r="BA61" s="242"/>
      <c r="BB61" s="252"/>
      <c r="BC61" s="245"/>
      <c r="BD61" s="242"/>
      <c r="BE61" s="242"/>
      <c r="BF61" s="242"/>
      <c r="BG61" s="242"/>
      <c r="BH61" s="242"/>
      <c r="BI61" s="242"/>
      <c r="BJ61" s="242"/>
      <c r="BK61" s="242"/>
      <c r="BL61" s="242"/>
      <c r="BM61" s="244"/>
      <c r="BN61" s="245"/>
      <c r="BO61" s="242"/>
      <c r="BP61" s="242"/>
      <c r="BQ61" s="242"/>
      <c r="BR61" s="242"/>
      <c r="BS61" s="242"/>
      <c r="BT61" s="242"/>
      <c r="BU61" s="242"/>
      <c r="BV61" s="242"/>
      <c r="BW61" s="242"/>
      <c r="BX61" s="242"/>
      <c r="BY61" s="242"/>
      <c r="BZ61" s="242"/>
      <c r="CA61" s="242"/>
      <c r="CB61" s="242"/>
      <c r="CC61" s="242"/>
      <c r="CD61" s="242"/>
      <c r="CE61" s="242"/>
      <c r="CF61" s="242"/>
      <c r="CG61" s="242"/>
      <c r="CH61" s="242"/>
      <c r="CI61" s="242"/>
      <c r="CJ61" s="242"/>
      <c r="CK61" s="242"/>
      <c r="CL61" s="242"/>
      <c r="CM61" s="242"/>
      <c r="CN61" s="242"/>
      <c r="CO61" s="242"/>
      <c r="CP61" s="242"/>
      <c r="CQ61" s="242"/>
      <c r="CR61" s="242"/>
      <c r="CS61" s="242"/>
      <c r="CT61" s="242"/>
      <c r="CU61" s="242"/>
      <c r="CV61" s="242"/>
      <c r="CW61" s="244"/>
    </row>
    <row r="62" spans="1:101" s="275" customFormat="1" ht="15.75">
      <c r="A62" s="488"/>
      <c r="B62" s="279" t="s">
        <v>103</v>
      </c>
      <c r="C62" s="233">
        <v>0</v>
      </c>
      <c r="D62" s="249"/>
      <c r="E62" s="250"/>
      <c r="F62" s="250"/>
      <c r="G62" s="250"/>
      <c r="H62" s="242"/>
      <c r="I62" s="242"/>
      <c r="J62" s="250"/>
      <c r="K62" s="250"/>
      <c r="L62" s="250"/>
      <c r="M62" s="250"/>
      <c r="N62" s="250"/>
      <c r="O62" s="250"/>
      <c r="P62" s="250"/>
      <c r="Q62" s="250"/>
      <c r="R62" s="250"/>
      <c r="S62" s="250"/>
      <c r="T62" s="252"/>
      <c r="U62" s="245"/>
      <c r="V62" s="242"/>
      <c r="W62" s="242"/>
      <c r="X62" s="242"/>
      <c r="Y62" s="242"/>
      <c r="Z62" s="242"/>
      <c r="AA62" s="242"/>
      <c r="AB62" s="242"/>
      <c r="AC62" s="242"/>
      <c r="AD62" s="242"/>
      <c r="AE62" s="242"/>
      <c r="AF62" s="242"/>
      <c r="AG62" s="242"/>
      <c r="AH62" s="242"/>
      <c r="AI62" s="242"/>
      <c r="AJ62" s="242"/>
      <c r="AK62" s="242"/>
      <c r="AL62" s="242"/>
      <c r="AM62" s="242"/>
      <c r="AN62" s="242"/>
      <c r="AO62" s="242"/>
      <c r="AP62" s="242"/>
      <c r="AQ62" s="242"/>
      <c r="AR62" s="244"/>
      <c r="AS62" s="245"/>
      <c r="AT62" s="242"/>
      <c r="AU62" s="242"/>
      <c r="AV62" s="242"/>
      <c r="AW62" s="242"/>
      <c r="AX62" s="242"/>
      <c r="AY62" s="242"/>
      <c r="AZ62" s="242"/>
      <c r="BA62" s="242"/>
      <c r="BB62" s="252"/>
      <c r="BC62" s="245"/>
      <c r="BD62" s="242"/>
      <c r="BE62" s="242"/>
      <c r="BF62" s="242"/>
      <c r="BG62" s="242"/>
      <c r="BH62" s="242"/>
      <c r="BI62" s="242"/>
      <c r="BJ62" s="242"/>
      <c r="BK62" s="242"/>
      <c r="BL62" s="242"/>
      <c r="BM62" s="244"/>
      <c r="BN62" s="245"/>
      <c r="BO62" s="242"/>
      <c r="BP62" s="242"/>
      <c r="BQ62" s="242"/>
      <c r="BR62" s="242"/>
      <c r="BS62" s="242"/>
      <c r="BT62" s="242"/>
      <c r="BU62" s="242"/>
      <c r="BV62" s="242"/>
      <c r="BW62" s="242"/>
      <c r="BX62" s="242"/>
      <c r="BY62" s="242"/>
      <c r="BZ62" s="242"/>
      <c r="CA62" s="242"/>
      <c r="CB62" s="242"/>
      <c r="CC62" s="242"/>
      <c r="CD62" s="242"/>
      <c r="CE62" s="242"/>
      <c r="CF62" s="242"/>
      <c r="CG62" s="242"/>
      <c r="CH62" s="242"/>
      <c r="CI62" s="242"/>
      <c r="CJ62" s="242"/>
      <c r="CK62" s="242"/>
      <c r="CL62" s="242"/>
      <c r="CM62" s="242"/>
      <c r="CN62" s="242"/>
      <c r="CO62" s="242"/>
      <c r="CP62" s="242"/>
      <c r="CQ62" s="242"/>
      <c r="CR62" s="242"/>
      <c r="CS62" s="242"/>
      <c r="CT62" s="242"/>
      <c r="CU62" s="242"/>
      <c r="CV62" s="242"/>
      <c r="CW62" s="244"/>
    </row>
    <row r="63" spans="1:101" s="275" customFormat="1" ht="15.75">
      <c r="A63" s="488" t="s">
        <v>152</v>
      </c>
      <c r="B63" s="279" t="s">
        <v>153</v>
      </c>
      <c r="C63" s="233">
        <v>0</v>
      </c>
      <c r="D63" s="249"/>
      <c r="E63" s="250"/>
      <c r="F63" s="250"/>
      <c r="G63" s="250"/>
      <c r="H63" s="242"/>
      <c r="I63" s="242"/>
      <c r="J63" s="250"/>
      <c r="K63" s="250"/>
      <c r="L63" s="250"/>
      <c r="M63" s="250"/>
      <c r="N63" s="250"/>
      <c r="O63" s="250"/>
      <c r="P63" s="250"/>
      <c r="Q63" s="250"/>
      <c r="R63" s="250"/>
      <c r="S63" s="250"/>
      <c r="T63" s="252"/>
      <c r="U63" s="245"/>
      <c r="V63" s="242"/>
      <c r="W63" s="242"/>
      <c r="X63" s="242"/>
      <c r="Y63" s="242"/>
      <c r="Z63" s="242"/>
      <c r="AA63" s="242"/>
      <c r="AB63" s="242"/>
      <c r="AC63" s="242"/>
      <c r="AD63" s="242"/>
      <c r="AE63" s="242"/>
      <c r="AF63" s="242"/>
      <c r="AG63" s="242"/>
      <c r="AH63" s="242"/>
      <c r="AI63" s="242"/>
      <c r="AJ63" s="242"/>
      <c r="AK63" s="242"/>
      <c r="AL63" s="242"/>
      <c r="AM63" s="242"/>
      <c r="AN63" s="242"/>
      <c r="AO63" s="242"/>
      <c r="AP63" s="242"/>
      <c r="AQ63" s="242"/>
      <c r="AR63" s="244"/>
      <c r="AS63" s="245"/>
      <c r="AT63" s="242"/>
      <c r="AU63" s="242"/>
      <c r="AV63" s="242"/>
      <c r="AW63" s="242"/>
      <c r="AX63" s="242"/>
      <c r="AY63" s="242"/>
      <c r="AZ63" s="242"/>
      <c r="BA63" s="242"/>
      <c r="BB63" s="252"/>
      <c r="BC63" s="245"/>
      <c r="BD63" s="242"/>
      <c r="BE63" s="242"/>
      <c r="BF63" s="242"/>
      <c r="BG63" s="242"/>
      <c r="BH63" s="242"/>
      <c r="BI63" s="242"/>
      <c r="BJ63" s="242"/>
      <c r="BK63" s="242"/>
      <c r="BL63" s="242"/>
      <c r="BM63" s="244"/>
      <c r="BN63" s="245"/>
      <c r="BO63" s="242"/>
      <c r="BP63" s="242"/>
      <c r="BQ63" s="242"/>
      <c r="BR63" s="242"/>
      <c r="BS63" s="242"/>
      <c r="BT63" s="242"/>
      <c r="BU63" s="242"/>
      <c r="BV63" s="242"/>
      <c r="BW63" s="242"/>
      <c r="BX63" s="242"/>
      <c r="BY63" s="242"/>
      <c r="BZ63" s="242"/>
      <c r="CA63" s="242"/>
      <c r="CB63" s="242"/>
      <c r="CC63" s="242"/>
      <c r="CD63" s="242"/>
      <c r="CE63" s="242"/>
      <c r="CF63" s="242"/>
      <c r="CG63" s="242"/>
      <c r="CH63" s="242"/>
      <c r="CI63" s="242"/>
      <c r="CJ63" s="242"/>
      <c r="CK63" s="242"/>
      <c r="CL63" s="242"/>
      <c r="CM63" s="242"/>
      <c r="CN63" s="242"/>
      <c r="CO63" s="242"/>
      <c r="CP63" s="242"/>
      <c r="CQ63" s="242"/>
      <c r="CR63" s="242"/>
      <c r="CS63" s="242"/>
      <c r="CT63" s="242"/>
      <c r="CU63" s="242"/>
      <c r="CV63" s="242"/>
      <c r="CW63" s="244"/>
    </row>
    <row r="64" spans="1:101" s="275" customFormat="1" ht="15.75">
      <c r="A64" s="488"/>
      <c r="B64" s="279" t="s">
        <v>103</v>
      </c>
      <c r="C64" s="233">
        <v>0</v>
      </c>
      <c r="D64" s="249"/>
      <c r="E64" s="250"/>
      <c r="F64" s="250"/>
      <c r="G64" s="250"/>
      <c r="H64" s="242"/>
      <c r="I64" s="242"/>
      <c r="J64" s="250"/>
      <c r="K64" s="250"/>
      <c r="L64" s="250"/>
      <c r="M64" s="250"/>
      <c r="N64" s="250"/>
      <c r="O64" s="250"/>
      <c r="P64" s="250"/>
      <c r="Q64" s="250"/>
      <c r="R64" s="250"/>
      <c r="S64" s="250"/>
      <c r="T64" s="252"/>
      <c r="U64" s="245"/>
      <c r="V64" s="242"/>
      <c r="W64" s="242"/>
      <c r="X64" s="242"/>
      <c r="Y64" s="242"/>
      <c r="Z64" s="242"/>
      <c r="AA64" s="242"/>
      <c r="AB64" s="242"/>
      <c r="AC64" s="242"/>
      <c r="AD64" s="242"/>
      <c r="AE64" s="242"/>
      <c r="AF64" s="242"/>
      <c r="AG64" s="242"/>
      <c r="AH64" s="242"/>
      <c r="AI64" s="242"/>
      <c r="AJ64" s="242"/>
      <c r="AK64" s="242"/>
      <c r="AL64" s="242"/>
      <c r="AM64" s="242"/>
      <c r="AN64" s="242"/>
      <c r="AO64" s="242"/>
      <c r="AP64" s="242"/>
      <c r="AQ64" s="242"/>
      <c r="AR64" s="244"/>
      <c r="AS64" s="245"/>
      <c r="AT64" s="242"/>
      <c r="AU64" s="242"/>
      <c r="AV64" s="242"/>
      <c r="AW64" s="242"/>
      <c r="AX64" s="242"/>
      <c r="AY64" s="242"/>
      <c r="AZ64" s="242"/>
      <c r="BA64" s="242"/>
      <c r="BB64" s="252"/>
      <c r="BC64" s="245"/>
      <c r="BD64" s="242"/>
      <c r="BE64" s="242"/>
      <c r="BF64" s="242"/>
      <c r="BG64" s="242"/>
      <c r="BH64" s="242"/>
      <c r="BI64" s="242"/>
      <c r="BJ64" s="242"/>
      <c r="BK64" s="242"/>
      <c r="BL64" s="242"/>
      <c r="BM64" s="244"/>
      <c r="BN64" s="245"/>
      <c r="BO64" s="242"/>
      <c r="BP64" s="242"/>
      <c r="BQ64" s="242"/>
      <c r="BR64" s="242"/>
      <c r="BS64" s="242"/>
      <c r="BT64" s="242"/>
      <c r="BU64" s="242"/>
      <c r="BV64" s="242"/>
      <c r="BW64" s="242"/>
      <c r="BX64" s="242"/>
      <c r="BY64" s="242"/>
      <c r="BZ64" s="242"/>
      <c r="CA64" s="242"/>
      <c r="CB64" s="242"/>
      <c r="CC64" s="242"/>
      <c r="CD64" s="242"/>
      <c r="CE64" s="242"/>
      <c r="CF64" s="242"/>
      <c r="CG64" s="242"/>
      <c r="CH64" s="242"/>
      <c r="CI64" s="242"/>
      <c r="CJ64" s="242"/>
      <c r="CK64" s="242"/>
      <c r="CL64" s="242"/>
      <c r="CM64" s="242"/>
      <c r="CN64" s="242"/>
      <c r="CO64" s="242"/>
      <c r="CP64" s="242"/>
      <c r="CQ64" s="242"/>
      <c r="CR64" s="242"/>
      <c r="CS64" s="242"/>
      <c r="CT64" s="242"/>
      <c r="CU64" s="242"/>
      <c r="CV64" s="242"/>
      <c r="CW64" s="244"/>
    </row>
    <row r="65" spans="1:101" s="275" customFormat="1" ht="15.75">
      <c r="A65" s="488" t="s">
        <v>154</v>
      </c>
      <c r="B65" s="279" t="s">
        <v>150</v>
      </c>
      <c r="C65" s="381">
        <v>6.5699999999999995E-2</v>
      </c>
      <c r="D65" s="249"/>
      <c r="E65" s="250"/>
      <c r="F65" s="250"/>
      <c r="G65" s="250"/>
      <c r="H65" s="242"/>
      <c r="I65" s="242"/>
      <c r="J65" s="250"/>
      <c r="K65" s="250"/>
      <c r="L65" s="250"/>
      <c r="M65" s="250"/>
      <c r="N65" s="250">
        <v>5.1499999999999997E-2</v>
      </c>
      <c r="O65" s="382"/>
      <c r="P65" s="250"/>
      <c r="Q65" s="250"/>
      <c r="R65" s="250"/>
      <c r="S65" s="250"/>
      <c r="T65" s="357"/>
      <c r="U65" s="245"/>
      <c r="V65" s="242"/>
      <c r="W65" s="242"/>
      <c r="X65" s="242"/>
      <c r="Y65" s="242"/>
      <c r="Z65" s="242"/>
      <c r="AA65" s="242"/>
      <c r="AB65" s="242"/>
      <c r="AC65" s="242"/>
      <c r="AD65" s="242"/>
      <c r="AE65" s="242"/>
      <c r="AF65" s="242"/>
      <c r="AG65" s="242"/>
      <c r="AH65" s="242"/>
      <c r="AI65" s="242"/>
      <c r="AJ65" s="242"/>
      <c r="AK65" s="242"/>
      <c r="AL65" s="242"/>
      <c r="AM65" s="242"/>
      <c r="AN65" s="382"/>
      <c r="AO65" s="382"/>
      <c r="AP65" s="382"/>
      <c r="AQ65" s="382"/>
      <c r="AR65" s="413"/>
      <c r="AS65" s="414"/>
      <c r="AT65" s="382"/>
      <c r="AU65" s="382"/>
      <c r="AV65" s="382"/>
      <c r="AW65" s="382"/>
      <c r="AX65" s="382"/>
      <c r="AY65" s="382"/>
      <c r="AZ65" s="382"/>
      <c r="BA65" s="382"/>
      <c r="BB65" s="413"/>
      <c r="BC65" s="414"/>
      <c r="BD65" s="382"/>
      <c r="BE65" s="382"/>
      <c r="BF65" s="382"/>
      <c r="BG65" s="382"/>
      <c r="BH65" s="382"/>
      <c r="BI65" s="382"/>
      <c r="BJ65" s="382"/>
      <c r="BK65" s="382"/>
      <c r="BL65" s="382"/>
      <c r="BM65" s="413">
        <v>1.12E-2</v>
      </c>
      <c r="BN65" s="245"/>
      <c r="BO65" s="242"/>
      <c r="BP65" s="242"/>
      <c r="BQ65" s="242"/>
      <c r="BR65" s="242"/>
      <c r="BS65" s="250">
        <v>3.0000000000000001E-3</v>
      </c>
      <c r="BT65" s="242"/>
      <c r="BU65" s="242"/>
      <c r="BV65" s="242"/>
      <c r="BW65" s="242"/>
      <c r="BX65" s="242"/>
      <c r="BY65" s="242"/>
      <c r="BZ65" s="242"/>
      <c r="CA65" s="242"/>
      <c r="CB65" s="242"/>
      <c r="CC65" s="242"/>
      <c r="CD65" s="242"/>
      <c r="CE65" s="242"/>
      <c r="CF65" s="242"/>
      <c r="CG65" s="242"/>
      <c r="CH65" s="242"/>
      <c r="CI65" s="242"/>
      <c r="CJ65" s="242"/>
      <c r="CK65" s="242"/>
      <c r="CL65" s="242"/>
      <c r="CM65" s="242"/>
      <c r="CN65" s="242"/>
      <c r="CO65" s="242"/>
      <c r="CP65" s="242"/>
      <c r="CQ65" s="242"/>
      <c r="CR65" s="242"/>
      <c r="CS65" s="242"/>
      <c r="CT65" s="242"/>
      <c r="CU65" s="242"/>
      <c r="CV65" s="242"/>
      <c r="CW65" s="244"/>
    </row>
    <row r="66" spans="1:101" s="275" customFormat="1" ht="15.75">
      <c r="A66" s="488"/>
      <c r="B66" s="279" t="s">
        <v>103</v>
      </c>
      <c r="C66" s="233">
        <v>137.35</v>
      </c>
      <c r="D66" s="249"/>
      <c r="E66" s="250"/>
      <c r="F66" s="250"/>
      <c r="G66" s="250"/>
      <c r="H66" s="242"/>
      <c r="I66" s="242"/>
      <c r="J66" s="250"/>
      <c r="K66" s="250"/>
      <c r="L66" s="250"/>
      <c r="M66" s="250"/>
      <c r="N66" s="250">
        <v>96.58</v>
      </c>
      <c r="O66" s="250"/>
      <c r="P66" s="250"/>
      <c r="Q66" s="250"/>
      <c r="R66" s="250"/>
      <c r="S66" s="250"/>
      <c r="T66" s="252"/>
      <c r="U66" s="245"/>
      <c r="V66" s="242"/>
      <c r="W66" s="242"/>
      <c r="X66" s="242"/>
      <c r="Y66" s="242"/>
      <c r="Z66" s="242"/>
      <c r="AA66" s="242"/>
      <c r="AB66" s="242"/>
      <c r="AC66" s="242"/>
      <c r="AD66" s="242"/>
      <c r="AE66" s="242"/>
      <c r="AF66" s="242"/>
      <c r="AG66" s="242"/>
      <c r="AH66" s="242"/>
      <c r="AI66" s="242"/>
      <c r="AJ66" s="242"/>
      <c r="AK66" s="242"/>
      <c r="AL66" s="242"/>
      <c r="AM66" s="242"/>
      <c r="AN66" s="242"/>
      <c r="AO66" s="242"/>
      <c r="AP66" s="242"/>
      <c r="AQ66" s="242"/>
      <c r="AR66" s="244"/>
      <c r="AS66" s="245"/>
      <c r="AT66" s="242"/>
      <c r="AU66" s="242"/>
      <c r="AV66" s="242"/>
      <c r="AW66" s="242"/>
      <c r="AX66" s="242"/>
      <c r="AY66" s="242"/>
      <c r="AZ66" s="242"/>
      <c r="BA66" s="242"/>
      <c r="BB66" s="252"/>
      <c r="BC66" s="245"/>
      <c r="BD66" s="242"/>
      <c r="BE66" s="242"/>
      <c r="BF66" s="242"/>
      <c r="BG66" s="242"/>
      <c r="BH66" s="242"/>
      <c r="BI66" s="242"/>
      <c r="BJ66" s="242"/>
      <c r="BK66" s="242"/>
      <c r="BL66" s="242"/>
      <c r="BM66" s="244">
        <v>18.690000000000001</v>
      </c>
      <c r="BN66" s="245"/>
      <c r="BO66" s="242"/>
      <c r="BP66" s="242"/>
      <c r="BQ66" s="242"/>
      <c r="BR66" s="242"/>
      <c r="BS66" s="242">
        <v>22.08</v>
      </c>
      <c r="BT66" s="242"/>
      <c r="BU66" s="242"/>
      <c r="BV66" s="242"/>
      <c r="BW66" s="242"/>
      <c r="BX66" s="242"/>
      <c r="BY66" s="242"/>
      <c r="BZ66" s="242"/>
      <c r="CA66" s="242"/>
      <c r="CB66" s="242"/>
      <c r="CC66" s="242"/>
      <c r="CD66" s="242"/>
      <c r="CE66" s="242"/>
      <c r="CF66" s="242"/>
      <c r="CG66" s="242"/>
      <c r="CH66" s="242"/>
      <c r="CI66" s="242"/>
      <c r="CJ66" s="242"/>
      <c r="CK66" s="242"/>
      <c r="CL66" s="242"/>
      <c r="CM66" s="242"/>
      <c r="CN66" s="242"/>
      <c r="CO66" s="242"/>
      <c r="CP66" s="242"/>
      <c r="CQ66" s="242"/>
      <c r="CR66" s="242"/>
      <c r="CS66" s="242"/>
      <c r="CT66" s="242"/>
      <c r="CU66" s="242"/>
      <c r="CV66" s="242"/>
      <c r="CW66" s="244"/>
    </row>
    <row r="67" spans="1:101" s="275" customFormat="1" ht="15.75">
      <c r="A67" s="486" t="s">
        <v>155</v>
      </c>
      <c r="B67" s="279" t="s">
        <v>122</v>
      </c>
      <c r="C67" s="268">
        <v>124</v>
      </c>
      <c r="D67" s="269"/>
      <c r="E67" s="260"/>
      <c r="F67" s="260"/>
      <c r="G67" s="260"/>
      <c r="H67" s="260"/>
      <c r="I67" s="260"/>
      <c r="J67" s="260"/>
      <c r="K67" s="260"/>
      <c r="L67" s="260"/>
      <c r="M67" s="260"/>
      <c r="N67" s="260"/>
      <c r="O67" s="260"/>
      <c r="P67" s="260"/>
      <c r="Q67" s="260"/>
      <c r="R67" s="260"/>
      <c r="S67" s="260"/>
      <c r="T67" s="281">
        <v>40</v>
      </c>
      <c r="U67" s="269"/>
      <c r="V67" s="260"/>
      <c r="W67" s="260"/>
      <c r="X67" s="260"/>
      <c r="Y67" s="260"/>
      <c r="Z67" s="260"/>
      <c r="AA67" s="260"/>
      <c r="AB67" s="260"/>
      <c r="AC67" s="260"/>
      <c r="AD67" s="260"/>
      <c r="AE67" s="260"/>
      <c r="AF67" s="260"/>
      <c r="AG67" s="260"/>
      <c r="AH67" s="260"/>
      <c r="AI67" s="260"/>
      <c r="AJ67" s="260"/>
      <c r="AK67" s="260"/>
      <c r="AL67" s="260"/>
      <c r="AM67" s="260"/>
      <c r="AN67" s="260"/>
      <c r="AO67" s="260"/>
      <c r="AP67" s="260"/>
      <c r="AQ67" s="260"/>
      <c r="AR67" s="281"/>
      <c r="AS67" s="269"/>
      <c r="AT67" s="260"/>
      <c r="AU67" s="260"/>
      <c r="AV67" s="260"/>
      <c r="AW67" s="260"/>
      <c r="AX67" s="260"/>
      <c r="AY67" s="260"/>
      <c r="AZ67" s="260"/>
      <c r="BA67" s="260"/>
      <c r="BB67" s="281"/>
      <c r="BC67" s="269"/>
      <c r="BD67" s="260"/>
      <c r="BE67" s="260"/>
      <c r="BF67" s="260"/>
      <c r="BG67" s="260"/>
      <c r="BH67" s="260"/>
      <c r="BI67" s="260"/>
      <c r="BJ67" s="260"/>
      <c r="BK67" s="260">
        <v>48</v>
      </c>
      <c r="BL67" s="260"/>
      <c r="BM67" s="281">
        <v>36</v>
      </c>
      <c r="BN67" s="269"/>
      <c r="BO67" s="260"/>
      <c r="BP67" s="260"/>
      <c r="BQ67" s="260"/>
      <c r="BR67" s="260"/>
      <c r="BS67" s="260"/>
      <c r="BT67" s="260"/>
      <c r="BU67" s="260"/>
      <c r="BV67" s="260"/>
      <c r="BW67" s="260"/>
      <c r="BX67" s="260"/>
      <c r="BY67" s="260"/>
      <c r="BZ67" s="260"/>
      <c r="CA67" s="260"/>
      <c r="CB67" s="260"/>
      <c r="CC67" s="260"/>
      <c r="CD67" s="260"/>
      <c r="CE67" s="260"/>
      <c r="CF67" s="260"/>
      <c r="CG67" s="260"/>
      <c r="CH67" s="260"/>
      <c r="CI67" s="260"/>
      <c r="CJ67" s="260"/>
      <c r="CK67" s="260"/>
      <c r="CL67" s="260"/>
      <c r="CM67" s="260"/>
      <c r="CN67" s="260"/>
      <c r="CO67" s="260"/>
      <c r="CP67" s="260"/>
      <c r="CQ67" s="260"/>
      <c r="CR67" s="260"/>
      <c r="CS67" s="260"/>
      <c r="CT67" s="260"/>
      <c r="CU67" s="260"/>
      <c r="CV67" s="260"/>
      <c r="CW67" s="281"/>
    </row>
    <row r="68" spans="1:101" s="275" customFormat="1" ht="15.75">
      <c r="A68" s="487"/>
      <c r="B68" s="279" t="s">
        <v>103</v>
      </c>
      <c r="C68" s="233">
        <v>42.69</v>
      </c>
      <c r="D68" s="249"/>
      <c r="E68" s="250"/>
      <c r="F68" s="250"/>
      <c r="G68" s="250"/>
      <c r="H68" s="242"/>
      <c r="I68" s="242"/>
      <c r="J68" s="250"/>
      <c r="K68" s="250"/>
      <c r="L68" s="250"/>
      <c r="M68" s="250"/>
      <c r="N68" s="250"/>
      <c r="O68" s="250"/>
      <c r="P68" s="250"/>
      <c r="Q68" s="250"/>
      <c r="R68" s="250"/>
      <c r="S68" s="250"/>
      <c r="T68" s="252">
        <v>14.09</v>
      </c>
      <c r="U68" s="245"/>
      <c r="V68" s="242"/>
      <c r="W68" s="242"/>
      <c r="X68" s="242"/>
      <c r="Y68" s="242"/>
      <c r="Z68" s="242"/>
      <c r="AA68" s="242"/>
      <c r="AB68" s="242"/>
      <c r="AC68" s="242"/>
      <c r="AD68" s="242"/>
      <c r="AE68" s="242"/>
      <c r="AF68" s="242"/>
      <c r="AG68" s="242"/>
      <c r="AH68" s="242"/>
      <c r="AI68" s="242"/>
      <c r="AJ68" s="242"/>
      <c r="AK68" s="242"/>
      <c r="AL68" s="242"/>
      <c r="AM68" s="242"/>
      <c r="AN68" s="242"/>
      <c r="AO68" s="242"/>
      <c r="AP68" s="242"/>
      <c r="AQ68" s="242"/>
      <c r="AR68" s="244"/>
      <c r="AS68" s="245"/>
      <c r="AT68" s="242"/>
      <c r="AU68" s="242"/>
      <c r="AV68" s="242"/>
      <c r="AW68" s="242"/>
      <c r="AX68" s="242"/>
      <c r="AY68" s="242"/>
      <c r="AZ68" s="242"/>
      <c r="BA68" s="242"/>
      <c r="BB68" s="252"/>
      <c r="BC68" s="245"/>
      <c r="BD68" s="242"/>
      <c r="BE68" s="242"/>
      <c r="BF68" s="242"/>
      <c r="BG68" s="242"/>
      <c r="BH68" s="242"/>
      <c r="BI68" s="242"/>
      <c r="BJ68" s="242"/>
      <c r="BK68" s="242">
        <v>16.5</v>
      </c>
      <c r="BL68" s="242"/>
      <c r="BM68" s="244">
        <v>12.1</v>
      </c>
      <c r="BN68" s="245"/>
      <c r="BO68" s="242"/>
      <c r="BP68" s="242"/>
      <c r="BQ68" s="242"/>
      <c r="BR68" s="242"/>
      <c r="BS68" s="242"/>
      <c r="BT68" s="242"/>
      <c r="BU68" s="242"/>
      <c r="BV68" s="242"/>
      <c r="BW68" s="242"/>
      <c r="BX68" s="242"/>
      <c r="BY68" s="242"/>
      <c r="BZ68" s="242"/>
      <c r="CA68" s="242"/>
      <c r="CB68" s="242"/>
      <c r="CC68" s="242"/>
      <c r="CD68" s="242"/>
      <c r="CE68" s="242"/>
      <c r="CF68" s="242"/>
      <c r="CG68" s="242"/>
      <c r="CH68" s="242"/>
      <c r="CI68" s="242"/>
      <c r="CJ68" s="242"/>
      <c r="CK68" s="242"/>
      <c r="CL68" s="242"/>
      <c r="CM68" s="242"/>
      <c r="CN68" s="242"/>
      <c r="CO68" s="242"/>
      <c r="CP68" s="242"/>
      <c r="CQ68" s="242"/>
      <c r="CR68" s="242"/>
      <c r="CS68" s="242"/>
      <c r="CT68" s="242"/>
      <c r="CU68" s="242"/>
      <c r="CV68" s="242"/>
      <c r="CW68" s="244"/>
    </row>
    <row r="69" spans="1:101" ht="15.75">
      <c r="A69" s="284" t="s">
        <v>156</v>
      </c>
      <c r="B69" s="285" t="s">
        <v>103</v>
      </c>
      <c r="C69" s="286">
        <v>977.7</v>
      </c>
      <c r="D69" s="287">
        <v>0</v>
      </c>
      <c r="E69" s="288">
        <v>38.15</v>
      </c>
      <c r="F69" s="288">
        <v>0</v>
      </c>
      <c r="G69" s="288">
        <v>0</v>
      </c>
      <c r="H69" s="288">
        <v>0</v>
      </c>
      <c r="I69" s="288">
        <v>6.97</v>
      </c>
      <c r="J69" s="288">
        <v>0</v>
      </c>
      <c r="K69" s="288">
        <v>0</v>
      </c>
      <c r="L69" s="288">
        <v>0</v>
      </c>
      <c r="M69" s="288">
        <v>50.78</v>
      </c>
      <c r="N69" s="288">
        <v>22.479999999999997</v>
      </c>
      <c r="O69" s="288">
        <v>29</v>
      </c>
      <c r="P69" s="288">
        <v>28.85</v>
      </c>
      <c r="Q69" s="288">
        <v>5.76</v>
      </c>
      <c r="R69" s="288">
        <v>10.51</v>
      </c>
      <c r="S69" s="288">
        <v>0</v>
      </c>
      <c r="T69" s="286">
        <v>166.55</v>
      </c>
      <c r="U69" s="287">
        <v>0</v>
      </c>
      <c r="V69" s="288">
        <v>7.24</v>
      </c>
      <c r="W69" s="288">
        <v>10.129999999999999</v>
      </c>
      <c r="X69" s="288">
        <v>0</v>
      </c>
      <c r="Y69" s="288">
        <v>0</v>
      </c>
      <c r="Z69" s="288">
        <v>9.7799999999999994</v>
      </c>
      <c r="AA69" s="288">
        <v>0</v>
      </c>
      <c r="AB69" s="288">
        <v>4.51</v>
      </c>
      <c r="AC69" s="288">
        <v>43.01</v>
      </c>
      <c r="AD69" s="288">
        <v>16.25</v>
      </c>
      <c r="AE69" s="288">
        <v>11.01</v>
      </c>
      <c r="AF69" s="288">
        <v>0</v>
      </c>
      <c r="AG69" s="288">
        <v>8.7200000000000006</v>
      </c>
      <c r="AH69" s="288">
        <v>0</v>
      </c>
      <c r="AI69" s="288">
        <v>5.6300000000000008</v>
      </c>
      <c r="AJ69" s="288">
        <v>14.65</v>
      </c>
      <c r="AK69" s="288">
        <v>3.6399999999999997</v>
      </c>
      <c r="AL69" s="288">
        <v>0</v>
      </c>
      <c r="AM69" s="288">
        <v>9.9700000000000006</v>
      </c>
      <c r="AN69" s="288">
        <v>0</v>
      </c>
      <c r="AO69" s="288">
        <v>0</v>
      </c>
      <c r="AP69" s="288">
        <v>22.78</v>
      </c>
      <c r="AQ69" s="288">
        <v>16</v>
      </c>
      <c r="AR69" s="286">
        <v>0</v>
      </c>
      <c r="AS69" s="287">
        <v>1.48</v>
      </c>
      <c r="AT69" s="288">
        <v>5.08</v>
      </c>
      <c r="AU69" s="288">
        <v>5.65</v>
      </c>
      <c r="AV69" s="288">
        <v>0</v>
      </c>
      <c r="AW69" s="288">
        <v>0</v>
      </c>
      <c r="AX69" s="288">
        <v>33.130000000000003</v>
      </c>
      <c r="AY69" s="288">
        <v>57.18</v>
      </c>
      <c r="AZ69" s="288">
        <v>28.349999999999998</v>
      </c>
      <c r="BA69" s="288">
        <v>4.55</v>
      </c>
      <c r="BB69" s="286">
        <v>0</v>
      </c>
      <c r="BC69" s="287">
        <v>0</v>
      </c>
      <c r="BD69" s="288">
        <v>5.25</v>
      </c>
      <c r="BE69" s="288">
        <v>9.16</v>
      </c>
      <c r="BF69" s="288">
        <v>16.36</v>
      </c>
      <c r="BG69" s="288">
        <v>18.75</v>
      </c>
      <c r="BH69" s="288">
        <v>0</v>
      </c>
      <c r="BI69" s="288">
        <v>0</v>
      </c>
      <c r="BJ69" s="288">
        <v>0</v>
      </c>
      <c r="BK69" s="288">
        <v>0</v>
      </c>
      <c r="BL69" s="288">
        <v>5.12</v>
      </c>
      <c r="BM69" s="286">
        <v>173.64</v>
      </c>
      <c r="BN69" s="287">
        <v>0</v>
      </c>
      <c r="BO69" s="288">
        <v>0</v>
      </c>
      <c r="BP69" s="288">
        <v>3.8100000000000005</v>
      </c>
      <c r="BQ69" s="288">
        <v>0</v>
      </c>
      <c r="BR69" s="288">
        <v>4.46</v>
      </c>
      <c r="BS69" s="288">
        <v>0</v>
      </c>
      <c r="BT69" s="288">
        <v>0</v>
      </c>
      <c r="BU69" s="288">
        <v>2.95</v>
      </c>
      <c r="BV69" s="288">
        <v>13</v>
      </c>
      <c r="BW69" s="288">
        <v>0</v>
      </c>
      <c r="BX69" s="288">
        <v>6.43</v>
      </c>
      <c r="BY69" s="288">
        <v>2.95</v>
      </c>
      <c r="BZ69" s="288">
        <v>0</v>
      </c>
      <c r="CA69" s="288">
        <v>1.59</v>
      </c>
      <c r="CB69" s="288">
        <v>21.25</v>
      </c>
      <c r="CC69" s="288">
        <v>15.19</v>
      </c>
      <c r="CD69" s="288">
        <v>0</v>
      </c>
      <c r="CE69" s="288">
        <v>0</v>
      </c>
      <c r="CF69" s="288">
        <v>0</v>
      </c>
      <c r="CG69" s="288">
        <v>0</v>
      </c>
      <c r="CH69" s="288">
        <v>0</v>
      </c>
      <c r="CI69" s="288">
        <v>0</v>
      </c>
      <c r="CJ69" s="288">
        <v>0</v>
      </c>
      <c r="CK69" s="288">
        <v>0</v>
      </c>
      <c r="CL69" s="288">
        <v>0</v>
      </c>
      <c r="CM69" s="288">
        <v>0</v>
      </c>
      <c r="CN69" s="288">
        <v>0</v>
      </c>
      <c r="CO69" s="288">
        <v>0</v>
      </c>
      <c r="CP69" s="288">
        <v>0</v>
      </c>
      <c r="CQ69" s="288">
        <v>0</v>
      </c>
      <c r="CR69" s="288">
        <v>0</v>
      </c>
      <c r="CS69" s="288">
        <v>0</v>
      </c>
      <c r="CT69" s="288">
        <v>0</v>
      </c>
      <c r="CU69" s="288">
        <v>0</v>
      </c>
      <c r="CV69" s="288">
        <v>0</v>
      </c>
      <c r="CW69" s="286">
        <v>0</v>
      </c>
    </row>
    <row r="70" spans="1:101" ht="15.75">
      <c r="A70" s="222" t="s">
        <v>157</v>
      </c>
      <c r="B70" s="223" t="s">
        <v>128</v>
      </c>
      <c r="C70" s="335">
        <v>0.47800000000000009</v>
      </c>
      <c r="D70" s="229">
        <v>0</v>
      </c>
      <c r="E70" s="230">
        <v>4.0000000000000001E-3</v>
      </c>
      <c r="F70" s="230">
        <v>0</v>
      </c>
      <c r="G70" s="230">
        <v>0</v>
      </c>
      <c r="H70" s="230">
        <v>0</v>
      </c>
      <c r="I70" s="230">
        <v>3.0000000000000001E-3</v>
      </c>
      <c r="J70" s="230">
        <v>0</v>
      </c>
      <c r="K70" s="230">
        <v>0</v>
      </c>
      <c r="L70" s="230">
        <v>0</v>
      </c>
      <c r="M70" s="230">
        <v>1.2999999999999999E-2</v>
      </c>
      <c r="N70" s="230">
        <v>6.0000000000000001E-3</v>
      </c>
      <c r="O70" s="230">
        <v>1.0999999999999999E-2</v>
      </c>
      <c r="P70" s="230">
        <v>1.7999999999999999E-2</v>
      </c>
      <c r="Q70" s="230">
        <v>4.0000000000000001E-3</v>
      </c>
      <c r="R70" s="230">
        <v>2E-3</v>
      </c>
      <c r="S70" s="230">
        <v>0</v>
      </c>
      <c r="T70" s="228">
        <v>0.114</v>
      </c>
      <c r="U70" s="229">
        <v>0</v>
      </c>
      <c r="V70" s="230">
        <v>2.5500000000000002E-3</v>
      </c>
      <c r="W70" s="230">
        <v>3.0000000000000001E-3</v>
      </c>
      <c r="X70" s="230">
        <v>0</v>
      </c>
      <c r="Y70" s="230">
        <v>0</v>
      </c>
      <c r="Z70" s="230">
        <v>8.2500000000000004E-3</v>
      </c>
      <c r="AA70" s="230">
        <v>0</v>
      </c>
      <c r="AB70" s="230">
        <v>2E-3</v>
      </c>
      <c r="AC70" s="230">
        <v>2.6749999999999999E-2</v>
      </c>
      <c r="AD70" s="230">
        <v>7.2499999999999995E-3</v>
      </c>
      <c r="AE70" s="230">
        <v>5.0000000000000001E-3</v>
      </c>
      <c r="AF70" s="230">
        <v>0</v>
      </c>
      <c r="AG70" s="230">
        <v>0</v>
      </c>
      <c r="AH70" s="230">
        <v>0</v>
      </c>
      <c r="AI70" s="230">
        <v>2E-3</v>
      </c>
      <c r="AJ70" s="230">
        <v>4.0000000000000001E-3</v>
      </c>
      <c r="AK70" s="230">
        <v>1E-3</v>
      </c>
      <c r="AL70" s="230">
        <v>0</v>
      </c>
      <c r="AM70" s="230">
        <v>0.01</v>
      </c>
      <c r="AN70" s="230">
        <v>0</v>
      </c>
      <c r="AO70" s="230">
        <v>0</v>
      </c>
      <c r="AP70" s="230">
        <v>1.9E-2</v>
      </c>
      <c r="AQ70" s="230">
        <v>0</v>
      </c>
      <c r="AR70" s="228">
        <v>0</v>
      </c>
      <c r="AS70" s="229">
        <v>1E-3</v>
      </c>
      <c r="AT70" s="230">
        <v>2.5000000000000001E-3</v>
      </c>
      <c r="AU70" s="230">
        <v>3.5000000000000001E-3</v>
      </c>
      <c r="AV70" s="230">
        <v>0</v>
      </c>
      <c r="AW70" s="230">
        <v>0</v>
      </c>
      <c r="AX70" s="230">
        <v>2.3E-2</v>
      </c>
      <c r="AY70" s="230">
        <v>3.6500000000000005E-2</v>
      </c>
      <c r="AZ70" s="230">
        <v>1.9E-2</v>
      </c>
      <c r="BA70" s="230">
        <v>3.0000000000000001E-3</v>
      </c>
      <c r="BB70" s="228">
        <v>0</v>
      </c>
      <c r="BC70" s="229">
        <v>0</v>
      </c>
      <c r="BD70" s="230">
        <v>4.0000000000000001E-3</v>
      </c>
      <c r="BE70" s="230">
        <v>6.0000000000000001E-3</v>
      </c>
      <c r="BF70" s="230">
        <v>2E-3</v>
      </c>
      <c r="BG70" s="230">
        <v>1.4E-2</v>
      </c>
      <c r="BH70" s="230">
        <v>0</v>
      </c>
      <c r="BI70" s="230">
        <v>0</v>
      </c>
      <c r="BJ70" s="230">
        <v>0</v>
      </c>
      <c r="BK70" s="230">
        <v>0</v>
      </c>
      <c r="BL70" s="230">
        <v>2E-3</v>
      </c>
      <c r="BM70" s="228">
        <v>6.0999999999999999E-2</v>
      </c>
      <c r="BN70" s="229">
        <v>0</v>
      </c>
      <c r="BO70" s="230">
        <v>0</v>
      </c>
      <c r="BP70" s="230">
        <v>2.7000000000000001E-3</v>
      </c>
      <c r="BQ70" s="230">
        <v>0</v>
      </c>
      <c r="BR70" s="230">
        <v>2E-3</v>
      </c>
      <c r="BS70" s="230">
        <v>0</v>
      </c>
      <c r="BT70" s="230">
        <v>0</v>
      </c>
      <c r="BU70" s="230">
        <v>0</v>
      </c>
      <c r="BV70" s="230">
        <v>6.0000000000000001E-3</v>
      </c>
      <c r="BW70" s="230">
        <v>0</v>
      </c>
      <c r="BX70" s="230">
        <v>4.0000000000000001E-3</v>
      </c>
      <c r="BY70" s="230">
        <v>0</v>
      </c>
      <c r="BZ70" s="230">
        <v>0</v>
      </c>
      <c r="CA70" s="230">
        <v>1E-3</v>
      </c>
      <c r="CB70" s="230">
        <v>1.4999999999999999E-2</v>
      </c>
      <c r="CC70" s="230">
        <v>4.0000000000000001E-3</v>
      </c>
      <c r="CD70" s="230">
        <v>0</v>
      </c>
      <c r="CE70" s="230">
        <v>0</v>
      </c>
      <c r="CF70" s="230">
        <v>0</v>
      </c>
      <c r="CG70" s="230">
        <v>0</v>
      </c>
      <c r="CH70" s="230">
        <v>0</v>
      </c>
      <c r="CI70" s="230">
        <v>0</v>
      </c>
      <c r="CJ70" s="230">
        <v>0</v>
      </c>
      <c r="CK70" s="230">
        <v>0</v>
      </c>
      <c r="CL70" s="230">
        <v>0</v>
      </c>
      <c r="CM70" s="230">
        <v>0</v>
      </c>
      <c r="CN70" s="230">
        <v>0</v>
      </c>
      <c r="CO70" s="230">
        <v>0</v>
      </c>
      <c r="CP70" s="230">
        <v>0</v>
      </c>
      <c r="CQ70" s="230">
        <v>0</v>
      </c>
      <c r="CR70" s="230">
        <v>0</v>
      </c>
      <c r="CS70" s="230">
        <v>0</v>
      </c>
      <c r="CT70" s="230">
        <v>0</v>
      </c>
      <c r="CU70" s="230">
        <v>0</v>
      </c>
      <c r="CV70" s="230">
        <v>0</v>
      </c>
      <c r="CW70" s="228">
        <v>0</v>
      </c>
    </row>
    <row r="71" spans="1:101" ht="15.75">
      <c r="A71" s="222" t="s">
        <v>158</v>
      </c>
      <c r="B71" s="223" t="s">
        <v>103</v>
      </c>
      <c r="C71" s="290">
        <v>792.17000000000007</v>
      </c>
      <c r="D71" s="291">
        <v>0</v>
      </c>
      <c r="E71" s="292">
        <v>9.64</v>
      </c>
      <c r="F71" s="292">
        <v>0</v>
      </c>
      <c r="G71" s="292">
        <v>0</v>
      </c>
      <c r="H71" s="292">
        <v>0</v>
      </c>
      <c r="I71" s="292">
        <v>6.97</v>
      </c>
      <c r="J71" s="292">
        <v>0</v>
      </c>
      <c r="K71" s="292">
        <v>0</v>
      </c>
      <c r="L71" s="292">
        <v>0</v>
      </c>
      <c r="M71" s="292">
        <v>25.91</v>
      </c>
      <c r="N71" s="292">
        <v>8.76</v>
      </c>
      <c r="O71" s="292">
        <v>13.49</v>
      </c>
      <c r="P71" s="292">
        <v>28.85</v>
      </c>
      <c r="Q71" s="292">
        <v>5.76</v>
      </c>
      <c r="R71" s="292">
        <v>2.86</v>
      </c>
      <c r="S71" s="292">
        <v>0</v>
      </c>
      <c r="T71" s="290">
        <v>166.55</v>
      </c>
      <c r="U71" s="291">
        <v>0</v>
      </c>
      <c r="V71" s="292">
        <v>6.25</v>
      </c>
      <c r="W71" s="292">
        <v>10.129999999999999</v>
      </c>
      <c r="X71" s="292">
        <v>0</v>
      </c>
      <c r="Y71" s="292">
        <v>0</v>
      </c>
      <c r="Z71" s="292">
        <v>9.7799999999999994</v>
      </c>
      <c r="AA71" s="292">
        <v>0</v>
      </c>
      <c r="AB71" s="292">
        <v>1.99</v>
      </c>
      <c r="AC71" s="292">
        <v>43.01</v>
      </c>
      <c r="AD71" s="292">
        <v>15.32</v>
      </c>
      <c r="AE71" s="292">
        <v>7.06</v>
      </c>
      <c r="AF71" s="292">
        <v>0</v>
      </c>
      <c r="AG71" s="292">
        <v>0</v>
      </c>
      <c r="AH71" s="292">
        <v>0</v>
      </c>
      <c r="AI71" s="292">
        <v>4.7300000000000004</v>
      </c>
      <c r="AJ71" s="292">
        <v>10.99</v>
      </c>
      <c r="AK71" s="292">
        <v>2.5</v>
      </c>
      <c r="AL71" s="292">
        <v>0</v>
      </c>
      <c r="AM71" s="292">
        <v>9.9700000000000006</v>
      </c>
      <c r="AN71" s="292">
        <v>0</v>
      </c>
      <c r="AO71" s="292">
        <v>0</v>
      </c>
      <c r="AP71" s="292">
        <v>22.78</v>
      </c>
      <c r="AQ71" s="292">
        <v>0</v>
      </c>
      <c r="AR71" s="290">
        <v>0</v>
      </c>
      <c r="AS71" s="291">
        <v>1.48</v>
      </c>
      <c r="AT71" s="292">
        <v>5.08</v>
      </c>
      <c r="AU71" s="292">
        <v>5.65</v>
      </c>
      <c r="AV71" s="292">
        <v>0</v>
      </c>
      <c r="AW71" s="292">
        <v>0</v>
      </c>
      <c r="AX71" s="292">
        <v>33.130000000000003</v>
      </c>
      <c r="AY71" s="292">
        <v>53.66</v>
      </c>
      <c r="AZ71" s="292">
        <v>21.31</v>
      </c>
      <c r="BA71" s="292">
        <v>4.55</v>
      </c>
      <c r="BB71" s="290">
        <v>0</v>
      </c>
      <c r="BC71" s="291">
        <v>0</v>
      </c>
      <c r="BD71" s="292">
        <v>5.25</v>
      </c>
      <c r="BE71" s="292">
        <v>9.16</v>
      </c>
      <c r="BF71" s="292">
        <v>2.75</v>
      </c>
      <c r="BG71" s="292">
        <v>18.75</v>
      </c>
      <c r="BH71" s="292">
        <v>0</v>
      </c>
      <c r="BI71" s="292">
        <v>0</v>
      </c>
      <c r="BJ71" s="292">
        <v>0</v>
      </c>
      <c r="BK71" s="292">
        <v>0</v>
      </c>
      <c r="BL71" s="292">
        <v>2.75</v>
      </c>
      <c r="BM71" s="290">
        <v>152.5</v>
      </c>
      <c r="BN71" s="291">
        <v>0</v>
      </c>
      <c r="BO71" s="292">
        <v>0</v>
      </c>
      <c r="BP71" s="292">
        <v>3.8100000000000005</v>
      </c>
      <c r="BQ71" s="292">
        <v>0</v>
      </c>
      <c r="BR71" s="292">
        <v>3.47</v>
      </c>
      <c r="BS71" s="292">
        <v>0</v>
      </c>
      <c r="BT71" s="292">
        <v>0</v>
      </c>
      <c r="BU71" s="292">
        <v>0</v>
      </c>
      <c r="BV71" s="292">
        <v>13</v>
      </c>
      <c r="BW71" s="292">
        <v>0</v>
      </c>
      <c r="BX71" s="292">
        <v>6.43</v>
      </c>
      <c r="BY71" s="292">
        <v>0</v>
      </c>
      <c r="BZ71" s="292">
        <v>0</v>
      </c>
      <c r="CA71" s="292">
        <v>1.59</v>
      </c>
      <c r="CB71" s="292">
        <v>20.72</v>
      </c>
      <c r="CC71" s="292">
        <v>13.83</v>
      </c>
      <c r="CD71" s="292">
        <v>0</v>
      </c>
      <c r="CE71" s="292">
        <v>0</v>
      </c>
      <c r="CF71" s="292">
        <v>0</v>
      </c>
      <c r="CG71" s="292">
        <v>0</v>
      </c>
      <c r="CH71" s="292">
        <v>0</v>
      </c>
      <c r="CI71" s="292">
        <v>0</v>
      </c>
      <c r="CJ71" s="292">
        <v>0</v>
      </c>
      <c r="CK71" s="292">
        <v>0</v>
      </c>
      <c r="CL71" s="292">
        <v>0</v>
      </c>
      <c r="CM71" s="292">
        <v>0</v>
      </c>
      <c r="CN71" s="292">
        <v>0</v>
      </c>
      <c r="CO71" s="292">
        <v>0</v>
      </c>
      <c r="CP71" s="292">
        <v>0</v>
      </c>
      <c r="CQ71" s="292">
        <v>0</v>
      </c>
      <c r="CR71" s="292">
        <v>0</v>
      </c>
      <c r="CS71" s="292">
        <v>0</v>
      </c>
      <c r="CT71" s="292">
        <v>0</v>
      </c>
      <c r="CU71" s="292">
        <v>0</v>
      </c>
      <c r="CV71" s="292">
        <v>0</v>
      </c>
      <c r="CW71" s="290">
        <v>0</v>
      </c>
    </row>
    <row r="72" spans="1:101" ht="15.75">
      <c r="A72" s="231" t="s">
        <v>159</v>
      </c>
      <c r="B72" s="232" t="s">
        <v>160</v>
      </c>
      <c r="C72" s="265">
        <v>8.0000000000000002E-3</v>
      </c>
      <c r="D72" s="337"/>
      <c r="E72" s="250"/>
      <c r="F72" s="248"/>
      <c r="G72" s="250"/>
      <c r="H72" s="248"/>
      <c r="I72" s="248"/>
      <c r="J72" s="250"/>
      <c r="K72" s="248"/>
      <c r="L72" s="248"/>
      <c r="M72" s="236"/>
      <c r="N72" s="236"/>
      <c r="O72" s="248"/>
      <c r="P72" s="250"/>
      <c r="Q72" s="236"/>
      <c r="R72" s="248"/>
      <c r="S72" s="248"/>
      <c r="T72" s="251"/>
      <c r="U72" s="337"/>
      <c r="V72" s="250"/>
      <c r="W72" s="248"/>
      <c r="X72" s="248"/>
      <c r="Y72" s="248"/>
      <c r="Z72" s="248"/>
      <c r="AA72" s="248"/>
      <c r="AB72" s="250"/>
      <c r="AC72" s="248"/>
      <c r="AD72" s="248"/>
      <c r="AE72" s="248"/>
      <c r="AF72" s="250"/>
      <c r="AG72" s="248"/>
      <c r="AH72" s="248"/>
      <c r="AI72" s="248"/>
      <c r="AJ72" s="248"/>
      <c r="AK72" s="248"/>
      <c r="AL72" s="274"/>
      <c r="AM72" s="250"/>
      <c r="AN72" s="250"/>
      <c r="AO72" s="248"/>
      <c r="AP72" s="248"/>
      <c r="AQ72" s="248"/>
      <c r="AR72" s="237"/>
      <c r="AS72" s="337">
        <v>1E-3</v>
      </c>
      <c r="AT72" s="248"/>
      <c r="AU72" s="248"/>
      <c r="AV72" s="250"/>
      <c r="AW72" s="248"/>
      <c r="AX72" s="248">
        <v>4.0000000000000001E-3</v>
      </c>
      <c r="AY72" s="248">
        <v>3.0000000000000001E-3</v>
      </c>
      <c r="AZ72" s="248"/>
      <c r="BA72" s="250"/>
      <c r="BB72" s="252"/>
      <c r="BC72" s="294"/>
      <c r="BD72" s="236"/>
      <c r="BE72" s="236"/>
      <c r="BF72" s="236"/>
      <c r="BG72" s="236"/>
      <c r="BH72" s="236"/>
      <c r="BI72" s="236"/>
      <c r="BJ72" s="236"/>
      <c r="BK72" s="248"/>
      <c r="BL72" s="235"/>
      <c r="BM72" s="237"/>
      <c r="BN72" s="294"/>
      <c r="BO72" s="236"/>
      <c r="BP72" s="248"/>
      <c r="BQ72" s="236"/>
      <c r="BR72" s="235"/>
      <c r="BS72" s="236"/>
      <c r="BT72" s="236"/>
      <c r="BU72" s="235"/>
      <c r="BV72" s="236"/>
      <c r="BW72" s="235"/>
      <c r="BX72" s="236"/>
      <c r="BY72" s="236"/>
      <c r="BZ72" s="235"/>
      <c r="CA72" s="236"/>
      <c r="CB72" s="236"/>
      <c r="CC72" s="236"/>
      <c r="CD72" s="235"/>
      <c r="CE72" s="236"/>
      <c r="CF72" s="236"/>
      <c r="CG72" s="236"/>
      <c r="CH72" s="236"/>
      <c r="CI72" s="235"/>
      <c r="CJ72" s="235"/>
      <c r="CK72" s="236"/>
      <c r="CL72" s="236"/>
      <c r="CM72" s="235"/>
      <c r="CN72" s="235"/>
      <c r="CO72" s="235"/>
      <c r="CP72" s="235"/>
      <c r="CQ72" s="235"/>
      <c r="CR72" s="235"/>
      <c r="CS72" s="236"/>
      <c r="CT72" s="236"/>
      <c r="CU72" s="235"/>
      <c r="CV72" s="236"/>
      <c r="CW72" s="237"/>
    </row>
    <row r="73" spans="1:101" ht="15.75">
      <c r="A73" s="231"/>
      <c r="B73" s="232" t="s">
        <v>103</v>
      </c>
      <c r="C73" s="233">
        <v>10.370000000000001</v>
      </c>
      <c r="D73" s="337"/>
      <c r="E73" s="250"/>
      <c r="F73" s="257"/>
      <c r="G73" s="250"/>
      <c r="H73" s="257"/>
      <c r="I73" s="257"/>
      <c r="J73" s="250"/>
      <c r="K73" s="257"/>
      <c r="L73" s="257"/>
      <c r="M73" s="295"/>
      <c r="N73" s="295"/>
      <c r="O73" s="295"/>
      <c r="P73" s="242"/>
      <c r="Q73" s="295"/>
      <c r="R73" s="295"/>
      <c r="S73" s="295"/>
      <c r="T73" s="338"/>
      <c r="U73" s="245"/>
      <c r="V73" s="242"/>
      <c r="W73" s="242"/>
      <c r="X73" s="242"/>
      <c r="Y73" s="242"/>
      <c r="Z73" s="242"/>
      <c r="AA73" s="242"/>
      <c r="AB73" s="242"/>
      <c r="AC73" s="242"/>
      <c r="AD73" s="242"/>
      <c r="AE73" s="242"/>
      <c r="AF73" s="242"/>
      <c r="AG73" s="242"/>
      <c r="AH73" s="242"/>
      <c r="AI73" s="242"/>
      <c r="AJ73" s="242"/>
      <c r="AK73" s="242"/>
      <c r="AL73" s="242"/>
      <c r="AM73" s="242"/>
      <c r="AN73" s="242"/>
      <c r="AO73" s="242"/>
      <c r="AP73" s="242"/>
      <c r="AQ73" s="242"/>
      <c r="AR73" s="237"/>
      <c r="AS73" s="245">
        <v>1.48</v>
      </c>
      <c r="AT73" s="295"/>
      <c r="AU73" s="295"/>
      <c r="AV73" s="242"/>
      <c r="AW73" s="295"/>
      <c r="AX73" s="242">
        <v>5.9</v>
      </c>
      <c r="AY73" s="242">
        <v>2.99</v>
      </c>
      <c r="AZ73" s="242"/>
      <c r="BA73" s="246"/>
      <c r="BB73" s="252"/>
      <c r="BC73" s="296"/>
      <c r="BD73" s="295"/>
      <c r="BE73" s="295"/>
      <c r="BF73" s="295"/>
      <c r="BG73" s="295"/>
      <c r="BH73" s="295"/>
      <c r="BI73" s="295"/>
      <c r="BJ73" s="295"/>
      <c r="BK73" s="295"/>
      <c r="BL73" s="242"/>
      <c r="BM73" s="338"/>
      <c r="BN73" s="245"/>
      <c r="BO73" s="295"/>
      <c r="BP73" s="295"/>
      <c r="BQ73" s="295"/>
      <c r="BR73" s="295"/>
      <c r="BS73" s="295"/>
      <c r="BT73" s="295"/>
      <c r="BU73" s="295"/>
      <c r="BV73" s="295"/>
      <c r="BW73" s="295"/>
      <c r="BX73" s="295"/>
      <c r="BY73" s="295"/>
      <c r="BZ73" s="295"/>
      <c r="CA73" s="295"/>
      <c r="CB73" s="295"/>
      <c r="CC73" s="295"/>
      <c r="CD73" s="242"/>
      <c r="CE73" s="295"/>
      <c r="CF73" s="295"/>
      <c r="CG73" s="295"/>
      <c r="CH73" s="295"/>
      <c r="CI73" s="242"/>
      <c r="CJ73" s="242"/>
      <c r="CK73" s="295"/>
      <c r="CL73" s="295"/>
      <c r="CM73" s="242"/>
      <c r="CN73" s="242"/>
      <c r="CO73" s="242"/>
      <c r="CP73" s="242"/>
      <c r="CQ73" s="242"/>
      <c r="CR73" s="242"/>
      <c r="CS73" s="295"/>
      <c r="CT73" s="295"/>
      <c r="CU73" s="242"/>
      <c r="CV73" s="295"/>
      <c r="CW73" s="338"/>
    </row>
    <row r="74" spans="1:101" ht="15.75">
      <c r="A74" s="231" t="s">
        <v>161</v>
      </c>
      <c r="B74" s="232" t="s">
        <v>128</v>
      </c>
      <c r="C74" s="381">
        <v>0.22170000000000009</v>
      </c>
      <c r="D74" s="337"/>
      <c r="E74" s="250"/>
      <c r="F74" s="248"/>
      <c r="G74" s="250"/>
      <c r="H74" s="248"/>
      <c r="I74" s="248"/>
      <c r="J74" s="250"/>
      <c r="K74" s="248"/>
      <c r="L74" s="248"/>
      <c r="M74" s="236"/>
      <c r="N74" s="236">
        <v>4.0000000000000001E-3</v>
      </c>
      <c r="O74" s="248"/>
      <c r="P74" s="274">
        <v>1.7999999999999999E-2</v>
      </c>
      <c r="Q74" s="236">
        <v>4.0000000000000001E-3</v>
      </c>
      <c r="R74" s="248"/>
      <c r="S74" s="248"/>
      <c r="T74" s="251">
        <v>9.7000000000000003E-2</v>
      </c>
      <c r="U74" s="337"/>
      <c r="V74" s="250"/>
      <c r="W74" s="248"/>
      <c r="X74" s="248"/>
      <c r="Y74" s="248"/>
      <c r="Z74" s="248">
        <v>5.0000000000000001E-3</v>
      </c>
      <c r="AA74" s="248"/>
      <c r="AB74" s="274">
        <v>2E-3</v>
      </c>
      <c r="AC74" s="293"/>
      <c r="AD74" s="248">
        <v>4.0000000000000001E-3</v>
      </c>
      <c r="AE74" s="248">
        <v>5.0000000000000001E-3</v>
      </c>
      <c r="AF74" s="250"/>
      <c r="AG74" s="248"/>
      <c r="AH74" s="248"/>
      <c r="AI74" s="248">
        <v>2E-3</v>
      </c>
      <c r="AJ74" s="248">
        <v>1E-3</v>
      </c>
      <c r="AK74" s="248"/>
      <c r="AL74" s="250"/>
      <c r="AM74" s="250">
        <v>0.01</v>
      </c>
      <c r="AN74" s="250"/>
      <c r="AO74" s="248"/>
      <c r="AP74" s="248"/>
      <c r="AQ74" s="248"/>
      <c r="AR74" s="237"/>
      <c r="AS74" s="337"/>
      <c r="AT74" s="248"/>
      <c r="AU74" s="248"/>
      <c r="AV74" s="250"/>
      <c r="AW74" s="248"/>
      <c r="AX74" s="248">
        <v>1.6E-2</v>
      </c>
      <c r="AY74" s="248">
        <v>1.2E-2</v>
      </c>
      <c r="AZ74" s="248">
        <v>1.6E-2</v>
      </c>
      <c r="BA74" s="250"/>
      <c r="BB74" s="252"/>
      <c r="BC74" s="294"/>
      <c r="BD74" s="236">
        <v>4.0000000000000001E-3</v>
      </c>
      <c r="BE74" s="236"/>
      <c r="BF74" s="236"/>
      <c r="BG74" s="236">
        <v>8.0000000000000002E-3</v>
      </c>
      <c r="BH74" s="236"/>
      <c r="BI74" s="236"/>
      <c r="BJ74" s="236"/>
      <c r="BK74" s="248"/>
      <c r="BL74" s="235"/>
      <c r="BM74" s="237"/>
      <c r="BN74" s="337"/>
      <c r="BO74" s="236"/>
      <c r="BP74" s="248">
        <v>2.7000000000000001E-3</v>
      </c>
      <c r="BQ74" s="236"/>
      <c r="BR74" s="235">
        <v>2E-3</v>
      </c>
      <c r="BS74" s="236"/>
      <c r="BT74" s="236"/>
      <c r="BU74" s="235"/>
      <c r="BV74" s="236"/>
      <c r="BW74" s="235"/>
      <c r="BX74" s="236">
        <v>4.0000000000000001E-3</v>
      </c>
      <c r="BY74" s="236"/>
      <c r="BZ74" s="235"/>
      <c r="CA74" s="236">
        <v>1E-3</v>
      </c>
      <c r="CB74" s="236"/>
      <c r="CC74" s="236">
        <v>4.0000000000000001E-3</v>
      </c>
      <c r="CD74" s="235"/>
      <c r="CE74" s="236"/>
      <c r="CF74" s="236"/>
      <c r="CG74" s="236"/>
      <c r="CH74" s="236"/>
      <c r="CI74" s="235"/>
      <c r="CJ74" s="235"/>
      <c r="CK74" s="236"/>
      <c r="CL74" s="236"/>
      <c r="CM74" s="235"/>
      <c r="CN74" s="235"/>
      <c r="CO74" s="235"/>
      <c r="CP74" s="235"/>
      <c r="CQ74" s="235"/>
      <c r="CR74" s="235"/>
      <c r="CS74" s="248"/>
      <c r="CT74" s="248"/>
      <c r="CU74" s="235"/>
      <c r="CV74" s="236"/>
      <c r="CW74" s="237"/>
    </row>
    <row r="75" spans="1:101" ht="15.75">
      <c r="A75" s="231"/>
      <c r="B75" s="232" t="s">
        <v>103</v>
      </c>
      <c r="C75" s="233">
        <v>314.27000000000004</v>
      </c>
      <c r="D75" s="245"/>
      <c r="E75" s="242"/>
      <c r="F75" s="295"/>
      <c r="G75" s="242"/>
      <c r="H75" s="295"/>
      <c r="I75" s="295"/>
      <c r="J75" s="242"/>
      <c r="K75" s="295"/>
      <c r="L75" s="295"/>
      <c r="M75" s="295"/>
      <c r="N75" s="295">
        <v>6.08</v>
      </c>
      <c r="O75" s="295"/>
      <c r="P75" s="242">
        <v>28.85</v>
      </c>
      <c r="Q75" s="295">
        <v>5.76</v>
      </c>
      <c r="R75" s="295"/>
      <c r="S75" s="257"/>
      <c r="T75" s="339">
        <v>133.12</v>
      </c>
      <c r="U75" s="245"/>
      <c r="V75" s="242"/>
      <c r="W75" s="242"/>
      <c r="X75" s="242"/>
      <c r="Y75" s="242"/>
      <c r="Z75" s="242">
        <v>8.1199999999999992</v>
      </c>
      <c r="AA75" s="242"/>
      <c r="AB75" s="242">
        <v>1.99</v>
      </c>
      <c r="AC75" s="242"/>
      <c r="AD75" s="242">
        <v>7.29</v>
      </c>
      <c r="AE75" s="242">
        <v>7.06</v>
      </c>
      <c r="AF75" s="242"/>
      <c r="AG75" s="242"/>
      <c r="AH75" s="242"/>
      <c r="AI75" s="242">
        <v>2.83</v>
      </c>
      <c r="AJ75" s="242">
        <v>2.69</v>
      </c>
      <c r="AK75" s="242"/>
      <c r="AL75" s="242"/>
      <c r="AM75" s="242">
        <v>9.9700000000000006</v>
      </c>
      <c r="AN75" s="242"/>
      <c r="AO75" s="242"/>
      <c r="AP75" s="242"/>
      <c r="AQ75" s="242"/>
      <c r="AR75" s="251"/>
      <c r="AS75" s="245"/>
      <c r="AT75" s="295"/>
      <c r="AU75" s="295"/>
      <c r="AV75" s="242"/>
      <c r="AW75" s="295"/>
      <c r="AX75" s="295">
        <v>23.37</v>
      </c>
      <c r="AY75" s="295">
        <v>14.82</v>
      </c>
      <c r="AZ75" s="295">
        <v>17.45</v>
      </c>
      <c r="BA75" s="250"/>
      <c r="BB75" s="252"/>
      <c r="BC75" s="296"/>
      <c r="BD75" s="295">
        <v>5.25</v>
      </c>
      <c r="BE75" s="295"/>
      <c r="BF75" s="295"/>
      <c r="BG75" s="295">
        <v>10.49</v>
      </c>
      <c r="BH75" s="295"/>
      <c r="BI75" s="295"/>
      <c r="BJ75" s="295"/>
      <c r="BK75" s="295"/>
      <c r="BL75" s="295"/>
      <c r="BM75" s="338"/>
      <c r="BN75" s="245"/>
      <c r="BO75" s="295"/>
      <c r="BP75" s="295">
        <v>3.8100000000000005</v>
      </c>
      <c r="BQ75" s="295"/>
      <c r="BR75" s="295">
        <v>3.47</v>
      </c>
      <c r="BS75" s="295"/>
      <c r="BT75" s="295"/>
      <c r="BU75" s="295"/>
      <c r="BV75" s="295"/>
      <c r="BW75" s="295"/>
      <c r="BX75" s="295">
        <v>6.43</v>
      </c>
      <c r="BY75" s="295"/>
      <c r="BZ75" s="295"/>
      <c r="CA75" s="295">
        <v>1.59</v>
      </c>
      <c r="CB75" s="295"/>
      <c r="CC75" s="295">
        <v>13.83</v>
      </c>
      <c r="CD75" s="242"/>
      <c r="CE75" s="295"/>
      <c r="CF75" s="295"/>
      <c r="CG75" s="295"/>
      <c r="CH75" s="295"/>
      <c r="CI75" s="242"/>
      <c r="CJ75" s="242"/>
      <c r="CK75" s="295"/>
      <c r="CL75" s="295"/>
      <c r="CM75" s="242"/>
      <c r="CN75" s="242"/>
      <c r="CO75" s="242"/>
      <c r="CP75" s="242"/>
      <c r="CQ75" s="242"/>
      <c r="CR75" s="242"/>
      <c r="CS75" s="295"/>
      <c r="CT75" s="295"/>
      <c r="CU75" s="242"/>
      <c r="CV75" s="295"/>
      <c r="CW75" s="338"/>
    </row>
    <row r="76" spans="1:101" ht="15.75">
      <c r="A76" s="231" t="s">
        <v>162</v>
      </c>
      <c r="B76" s="232" t="s">
        <v>128</v>
      </c>
      <c r="C76" s="266">
        <v>7.400000000000001E-2</v>
      </c>
      <c r="D76" s="337"/>
      <c r="E76" s="250">
        <v>4.0000000000000001E-3</v>
      </c>
      <c r="F76" s="248"/>
      <c r="G76" s="250"/>
      <c r="H76" s="248"/>
      <c r="I76" s="248">
        <v>3.0000000000000001E-3</v>
      </c>
      <c r="J76" s="250"/>
      <c r="K76" s="293"/>
      <c r="L76" s="248"/>
      <c r="M76" s="236">
        <v>1.2999999999999999E-2</v>
      </c>
      <c r="N76" s="236">
        <v>2E-3</v>
      </c>
      <c r="O76" s="248">
        <v>1.0999999999999999E-2</v>
      </c>
      <c r="P76" s="250"/>
      <c r="Q76" s="236"/>
      <c r="R76" s="248">
        <v>2E-3</v>
      </c>
      <c r="S76" s="248"/>
      <c r="T76" s="251"/>
      <c r="U76" s="337"/>
      <c r="V76" s="250"/>
      <c r="W76" s="248"/>
      <c r="X76" s="248"/>
      <c r="Y76" s="248"/>
      <c r="Z76" s="248"/>
      <c r="AA76" s="248"/>
      <c r="AB76" s="250"/>
      <c r="AC76" s="248">
        <v>1E-3</v>
      </c>
      <c r="AD76" s="248"/>
      <c r="AE76" s="248"/>
      <c r="AF76" s="250"/>
      <c r="AG76" s="248"/>
      <c r="AH76" s="248"/>
      <c r="AI76" s="248"/>
      <c r="AJ76" s="248"/>
      <c r="AK76" s="248"/>
      <c r="AL76" s="250"/>
      <c r="AM76" s="250"/>
      <c r="AN76" s="250"/>
      <c r="AO76" s="248"/>
      <c r="AP76" s="248"/>
      <c r="AQ76" s="248"/>
      <c r="AR76" s="237"/>
      <c r="AS76" s="337"/>
      <c r="AT76" s="248"/>
      <c r="AU76" s="248"/>
      <c r="AV76" s="250"/>
      <c r="AW76" s="248"/>
      <c r="AX76" s="248">
        <v>3.0000000000000001E-3</v>
      </c>
      <c r="AY76" s="248">
        <v>3.0000000000000001E-3</v>
      </c>
      <c r="AZ76" s="248">
        <v>3.0000000000000001E-3</v>
      </c>
      <c r="BA76" s="250">
        <v>3.0000000000000001E-3</v>
      </c>
      <c r="BB76" s="252"/>
      <c r="BC76" s="294"/>
      <c r="BD76" s="236"/>
      <c r="BE76" s="236"/>
      <c r="BF76" s="236">
        <v>2E-3</v>
      </c>
      <c r="BG76" s="236">
        <v>6.0000000000000001E-3</v>
      </c>
      <c r="BH76" s="236"/>
      <c r="BI76" s="236"/>
      <c r="BJ76" s="236"/>
      <c r="BK76" s="248"/>
      <c r="BL76" s="235">
        <v>2E-3</v>
      </c>
      <c r="BM76" s="237">
        <v>1E-3</v>
      </c>
      <c r="BN76" s="337"/>
      <c r="BO76" s="236"/>
      <c r="BP76" s="248"/>
      <c r="BQ76" s="236"/>
      <c r="BR76" s="235"/>
      <c r="BS76" s="236"/>
      <c r="BT76" s="236"/>
      <c r="BU76" s="235"/>
      <c r="BV76" s="236"/>
      <c r="BW76" s="235"/>
      <c r="BX76" s="236"/>
      <c r="BY76" s="236"/>
      <c r="BZ76" s="235"/>
      <c r="CA76" s="236"/>
      <c r="CB76" s="236">
        <v>1.4999999999999999E-2</v>
      </c>
      <c r="CC76" s="236"/>
      <c r="CD76" s="235"/>
      <c r="CE76" s="236"/>
      <c r="CF76" s="236"/>
      <c r="CG76" s="236"/>
      <c r="CH76" s="236"/>
      <c r="CI76" s="235"/>
      <c r="CJ76" s="235"/>
      <c r="CK76" s="236"/>
      <c r="CL76" s="236"/>
      <c r="CM76" s="235"/>
      <c r="CN76" s="235"/>
      <c r="CO76" s="235"/>
      <c r="CP76" s="235"/>
      <c r="CQ76" s="235"/>
      <c r="CR76" s="235"/>
      <c r="CS76" s="236"/>
      <c r="CT76" s="236"/>
      <c r="CU76" s="235"/>
      <c r="CV76" s="236"/>
      <c r="CW76" s="237"/>
    </row>
    <row r="77" spans="1:101" ht="15.75">
      <c r="A77" s="231"/>
      <c r="B77" s="232" t="s">
        <v>103</v>
      </c>
      <c r="C77" s="233">
        <v>116.07</v>
      </c>
      <c r="D77" s="337"/>
      <c r="E77" s="250">
        <v>9.64</v>
      </c>
      <c r="F77" s="257"/>
      <c r="G77" s="250"/>
      <c r="H77" s="257"/>
      <c r="I77" s="257">
        <v>6.97</v>
      </c>
      <c r="J77" s="250"/>
      <c r="K77" s="257"/>
      <c r="L77" s="257"/>
      <c r="M77" s="295">
        <v>25.91</v>
      </c>
      <c r="N77" s="295">
        <v>2.68</v>
      </c>
      <c r="O77" s="295">
        <v>13.49</v>
      </c>
      <c r="P77" s="242"/>
      <c r="Q77" s="295"/>
      <c r="R77" s="257">
        <v>2.86</v>
      </c>
      <c r="S77" s="257"/>
      <c r="T77" s="339"/>
      <c r="U77" s="245"/>
      <c r="V77" s="242"/>
      <c r="W77" s="242"/>
      <c r="X77" s="242"/>
      <c r="Y77" s="242"/>
      <c r="Z77" s="242"/>
      <c r="AA77" s="242"/>
      <c r="AB77" s="242"/>
      <c r="AC77" s="242">
        <v>1.73</v>
      </c>
      <c r="AD77" s="242"/>
      <c r="AE77" s="242"/>
      <c r="AF77" s="242"/>
      <c r="AG77" s="242"/>
      <c r="AH77" s="242"/>
      <c r="AI77" s="242"/>
      <c r="AJ77" s="242"/>
      <c r="AK77" s="242"/>
      <c r="AL77" s="242"/>
      <c r="AM77" s="242"/>
      <c r="AN77" s="242"/>
      <c r="AO77" s="242"/>
      <c r="AP77" s="242"/>
      <c r="AQ77" s="242"/>
      <c r="AR77" s="237"/>
      <c r="AS77" s="245"/>
      <c r="AT77" s="295"/>
      <c r="AU77" s="295"/>
      <c r="AV77" s="242"/>
      <c r="AW77" s="295"/>
      <c r="AX77" s="295">
        <v>3.86</v>
      </c>
      <c r="AY77" s="295">
        <v>4.08</v>
      </c>
      <c r="AZ77" s="295">
        <v>3.86</v>
      </c>
      <c r="BA77" s="250">
        <v>4.55</v>
      </c>
      <c r="BB77" s="252"/>
      <c r="BC77" s="296"/>
      <c r="BD77" s="295"/>
      <c r="BE77" s="295"/>
      <c r="BF77" s="295">
        <v>2.75</v>
      </c>
      <c r="BG77" s="295">
        <v>8.26</v>
      </c>
      <c r="BH77" s="295"/>
      <c r="BI77" s="295"/>
      <c r="BJ77" s="295"/>
      <c r="BK77" s="295"/>
      <c r="BL77" s="242">
        <v>2.75</v>
      </c>
      <c r="BM77" s="338">
        <v>1.96</v>
      </c>
      <c r="BN77" s="245"/>
      <c r="BO77" s="295"/>
      <c r="BP77" s="295"/>
      <c r="BQ77" s="295"/>
      <c r="BR77" s="242"/>
      <c r="BS77" s="295"/>
      <c r="BT77" s="295"/>
      <c r="BU77" s="295"/>
      <c r="BV77" s="295"/>
      <c r="BW77" s="295"/>
      <c r="BX77" s="295"/>
      <c r="BY77" s="295"/>
      <c r="BZ77" s="242"/>
      <c r="CA77" s="295"/>
      <c r="CB77" s="295">
        <v>20.72</v>
      </c>
      <c r="CC77" s="295"/>
      <c r="CD77" s="242"/>
      <c r="CE77" s="295"/>
      <c r="CF77" s="295"/>
      <c r="CG77" s="295"/>
      <c r="CH77" s="295"/>
      <c r="CI77" s="242"/>
      <c r="CJ77" s="242"/>
      <c r="CK77" s="295"/>
      <c r="CL77" s="295"/>
      <c r="CM77" s="242"/>
      <c r="CN77" s="242"/>
      <c r="CO77" s="242"/>
      <c r="CP77" s="242"/>
      <c r="CQ77" s="242"/>
      <c r="CR77" s="242"/>
      <c r="CS77" s="295"/>
      <c r="CT77" s="295"/>
      <c r="CU77" s="242"/>
      <c r="CV77" s="243"/>
      <c r="CW77" s="253"/>
    </row>
    <row r="78" spans="1:101" ht="15.75">
      <c r="A78" s="231" t="s">
        <v>163</v>
      </c>
      <c r="B78" s="232" t="s">
        <v>128</v>
      </c>
      <c r="C78" s="266">
        <v>0.17430000000000001</v>
      </c>
      <c r="D78" s="337"/>
      <c r="E78" s="250"/>
      <c r="F78" s="248"/>
      <c r="G78" s="250"/>
      <c r="H78" s="248"/>
      <c r="I78" s="257"/>
      <c r="J78" s="250"/>
      <c r="K78" s="248"/>
      <c r="L78" s="248"/>
      <c r="M78" s="236"/>
      <c r="N78" s="236"/>
      <c r="O78" s="248"/>
      <c r="P78" s="250"/>
      <c r="Q78" s="236"/>
      <c r="R78" s="248"/>
      <c r="S78" s="248"/>
      <c r="T78" s="251">
        <v>1.7000000000000001E-2</v>
      </c>
      <c r="U78" s="337"/>
      <c r="V78" s="382">
        <v>2.5500000000000002E-3</v>
      </c>
      <c r="W78" s="248">
        <v>3.0000000000000001E-3</v>
      </c>
      <c r="X78" s="248"/>
      <c r="Y78" s="248"/>
      <c r="Z78" s="248">
        <v>3.2499999999999999E-3</v>
      </c>
      <c r="AA78" s="257"/>
      <c r="AB78" s="382"/>
      <c r="AC78" s="248">
        <v>2.5749999999999999E-2</v>
      </c>
      <c r="AD78" s="248">
        <v>3.2499999999999999E-3</v>
      </c>
      <c r="AE78" s="293"/>
      <c r="AF78" s="250"/>
      <c r="AG78" s="340"/>
      <c r="AH78" s="248"/>
      <c r="AI78" s="248">
        <v>0</v>
      </c>
      <c r="AJ78" s="248">
        <v>3.0000000000000001E-3</v>
      </c>
      <c r="AK78" s="248">
        <v>1E-3</v>
      </c>
      <c r="AL78" s="250"/>
      <c r="AM78" s="250"/>
      <c r="AN78" s="250"/>
      <c r="AO78" s="248"/>
      <c r="AP78" s="248">
        <v>1.9E-2</v>
      </c>
      <c r="AQ78" s="248"/>
      <c r="AR78" s="251"/>
      <c r="AS78" s="258"/>
      <c r="AT78" s="248">
        <v>2.5000000000000001E-3</v>
      </c>
      <c r="AU78" s="248">
        <v>3.5000000000000001E-3</v>
      </c>
      <c r="AV78" s="248"/>
      <c r="AW78" s="248"/>
      <c r="AX78" s="248"/>
      <c r="AY78" s="250">
        <v>1.8500000000000003E-2</v>
      </c>
      <c r="AZ78" s="293"/>
      <c r="BA78" s="250"/>
      <c r="BB78" s="252"/>
      <c r="BC78" s="294"/>
      <c r="BD78" s="236"/>
      <c r="BE78" s="236">
        <v>6.0000000000000001E-3</v>
      </c>
      <c r="BF78" s="236"/>
      <c r="BG78" s="236"/>
      <c r="BH78" s="236"/>
      <c r="BI78" s="236"/>
      <c r="BJ78" s="236"/>
      <c r="BK78" s="248"/>
      <c r="BL78" s="235"/>
      <c r="BM78" s="237">
        <v>0.06</v>
      </c>
      <c r="BN78" s="337"/>
      <c r="BO78" s="236"/>
      <c r="BP78" s="248"/>
      <c r="BQ78" s="248"/>
      <c r="BR78" s="235"/>
      <c r="BS78" s="248"/>
      <c r="BT78" s="236"/>
      <c r="BU78" s="235"/>
      <c r="BV78" s="236">
        <v>6.0000000000000001E-3</v>
      </c>
      <c r="BW78" s="235"/>
      <c r="BX78" s="236"/>
      <c r="BY78" s="248"/>
      <c r="BZ78" s="235"/>
      <c r="CA78" s="236"/>
      <c r="CB78" s="236"/>
      <c r="CC78" s="235"/>
      <c r="CD78" s="235"/>
      <c r="CE78" s="236"/>
      <c r="CF78" s="236"/>
      <c r="CG78" s="236"/>
      <c r="CH78" s="236"/>
      <c r="CI78" s="235"/>
      <c r="CJ78" s="235"/>
      <c r="CK78" s="236"/>
      <c r="CL78" s="236"/>
      <c r="CM78" s="235"/>
      <c r="CN78" s="235"/>
      <c r="CO78" s="235"/>
      <c r="CP78" s="235"/>
      <c r="CQ78" s="235"/>
      <c r="CR78" s="235"/>
      <c r="CS78" s="236"/>
      <c r="CT78" s="236"/>
      <c r="CU78" s="235"/>
      <c r="CV78" s="236"/>
      <c r="CW78" s="237"/>
    </row>
    <row r="79" spans="1:101" ht="15.75">
      <c r="A79" s="231"/>
      <c r="B79" s="232" t="s">
        <v>103</v>
      </c>
      <c r="C79" s="233">
        <v>351.46000000000004</v>
      </c>
      <c r="D79" s="245"/>
      <c r="E79" s="242"/>
      <c r="F79" s="295"/>
      <c r="G79" s="295"/>
      <c r="H79" s="295"/>
      <c r="I79" s="295"/>
      <c r="J79" s="242"/>
      <c r="K79" s="295"/>
      <c r="L79" s="295"/>
      <c r="M79" s="295"/>
      <c r="N79" s="295"/>
      <c r="O79" s="295"/>
      <c r="P79" s="242"/>
      <c r="Q79" s="295"/>
      <c r="R79" s="295"/>
      <c r="S79" s="295"/>
      <c r="T79" s="338">
        <v>33.43</v>
      </c>
      <c r="U79" s="245"/>
      <c r="V79" s="242">
        <v>6.25</v>
      </c>
      <c r="W79" s="242">
        <v>10.129999999999999</v>
      </c>
      <c r="X79" s="242"/>
      <c r="Y79" s="242"/>
      <c r="Z79" s="242">
        <v>1.66</v>
      </c>
      <c r="AA79" s="242"/>
      <c r="AB79" s="242"/>
      <c r="AC79" s="242">
        <v>41.28</v>
      </c>
      <c r="AD79" s="242">
        <v>8.0299999999999994</v>
      </c>
      <c r="AE79" s="242"/>
      <c r="AF79" s="242"/>
      <c r="AG79" s="242"/>
      <c r="AH79" s="242"/>
      <c r="AI79" s="242">
        <v>1.9</v>
      </c>
      <c r="AJ79" s="242">
        <v>8.3000000000000007</v>
      </c>
      <c r="AK79" s="295">
        <v>2.5</v>
      </c>
      <c r="AL79" s="242"/>
      <c r="AM79" s="242"/>
      <c r="AN79" s="242"/>
      <c r="AO79" s="242"/>
      <c r="AP79" s="242">
        <v>22.78</v>
      </c>
      <c r="AQ79" s="242"/>
      <c r="AR79" s="244"/>
      <c r="AS79" s="245"/>
      <c r="AT79" s="295">
        <v>5.08</v>
      </c>
      <c r="AU79" s="295">
        <v>5.65</v>
      </c>
      <c r="AV79" s="295"/>
      <c r="AW79" s="295"/>
      <c r="AX79" s="295"/>
      <c r="AY79" s="295">
        <v>31.77</v>
      </c>
      <c r="AZ79" s="295"/>
      <c r="BA79" s="246"/>
      <c r="BB79" s="278"/>
      <c r="BC79" s="296"/>
      <c r="BD79" s="295"/>
      <c r="BE79" s="295">
        <v>9.16</v>
      </c>
      <c r="BF79" s="295"/>
      <c r="BG79" s="295"/>
      <c r="BH79" s="295"/>
      <c r="BI79" s="295"/>
      <c r="BJ79" s="295"/>
      <c r="BK79" s="295"/>
      <c r="BL79" s="242"/>
      <c r="BM79" s="338">
        <v>150.54</v>
      </c>
      <c r="BN79" s="245"/>
      <c r="BO79" s="295"/>
      <c r="BP79" s="295"/>
      <c r="BQ79" s="295"/>
      <c r="BR79" s="295"/>
      <c r="BS79" s="295"/>
      <c r="BT79" s="295"/>
      <c r="BU79" s="295"/>
      <c r="BV79" s="295">
        <v>13</v>
      </c>
      <c r="BW79" s="295"/>
      <c r="BX79" s="295"/>
      <c r="BY79" s="295"/>
      <c r="BZ79" s="295"/>
      <c r="CA79" s="295"/>
      <c r="CB79" s="295"/>
      <c r="CC79" s="295"/>
      <c r="CD79" s="242"/>
      <c r="CE79" s="295"/>
      <c r="CF79" s="295"/>
      <c r="CG79" s="295"/>
      <c r="CH79" s="295"/>
      <c r="CI79" s="242"/>
      <c r="CJ79" s="242"/>
      <c r="CK79" s="295"/>
      <c r="CL79" s="295"/>
      <c r="CM79" s="242"/>
      <c r="CN79" s="242"/>
      <c r="CO79" s="242"/>
      <c r="CP79" s="242"/>
      <c r="CQ79" s="242"/>
      <c r="CR79" s="242"/>
      <c r="CS79" s="295"/>
      <c r="CT79" s="295"/>
      <c r="CU79" s="295"/>
      <c r="CV79" s="295"/>
      <c r="CW79" s="338"/>
    </row>
    <row r="80" spans="1:101" s="275" customFormat="1" ht="15.75">
      <c r="A80" s="272" t="s">
        <v>164</v>
      </c>
      <c r="B80" s="232" t="s">
        <v>122</v>
      </c>
      <c r="C80" s="268">
        <v>16</v>
      </c>
      <c r="D80" s="234"/>
      <c r="E80" s="235">
        <v>4</v>
      </c>
      <c r="F80" s="235"/>
      <c r="G80" s="235"/>
      <c r="H80" s="235"/>
      <c r="I80" s="235"/>
      <c r="J80" s="235"/>
      <c r="K80" s="235"/>
      <c r="L80" s="235"/>
      <c r="M80" s="235">
        <v>2</v>
      </c>
      <c r="N80" s="235">
        <v>2</v>
      </c>
      <c r="O80" s="235">
        <v>1</v>
      </c>
      <c r="P80" s="235"/>
      <c r="Q80" s="235"/>
      <c r="R80" s="235">
        <v>1</v>
      </c>
      <c r="S80" s="235"/>
      <c r="T80" s="239"/>
      <c r="U80" s="234"/>
      <c r="V80" s="235"/>
      <c r="W80" s="235"/>
      <c r="X80" s="235"/>
      <c r="Y80" s="235"/>
      <c r="Z80" s="235"/>
      <c r="AA80" s="235"/>
      <c r="AB80" s="235"/>
      <c r="AC80" s="235"/>
      <c r="AD80" s="235"/>
      <c r="AE80" s="235"/>
      <c r="AF80" s="235"/>
      <c r="AG80" s="235">
        <v>1</v>
      </c>
      <c r="AH80" s="235"/>
      <c r="AI80" s="235"/>
      <c r="AJ80" s="235"/>
      <c r="AK80" s="235"/>
      <c r="AL80" s="235"/>
      <c r="AM80" s="235"/>
      <c r="AN80" s="235"/>
      <c r="AO80" s="235"/>
      <c r="AP80" s="235"/>
      <c r="AQ80" s="235">
        <v>2</v>
      </c>
      <c r="AR80" s="239"/>
      <c r="AS80" s="269"/>
      <c r="AT80" s="260"/>
      <c r="AU80" s="260"/>
      <c r="AV80" s="260"/>
      <c r="AW80" s="260"/>
      <c r="AX80" s="260"/>
      <c r="AY80" s="260"/>
      <c r="AZ80" s="260">
        <v>1</v>
      </c>
      <c r="BA80" s="260"/>
      <c r="BB80" s="281"/>
      <c r="BC80" s="234"/>
      <c r="BD80" s="235"/>
      <c r="BE80" s="235"/>
      <c r="BF80" s="235">
        <v>2</v>
      </c>
      <c r="BG80" s="235"/>
      <c r="BH80" s="235"/>
      <c r="BI80" s="235"/>
      <c r="BJ80" s="235"/>
      <c r="BK80" s="235"/>
      <c r="BL80" s="235"/>
      <c r="BM80" s="239"/>
      <c r="BN80" s="234"/>
      <c r="BO80" s="235"/>
      <c r="BP80" s="260"/>
      <c r="BQ80" s="235"/>
      <c r="BR80" s="235"/>
      <c r="BS80" s="235"/>
      <c r="BT80" s="235"/>
      <c r="BU80" s="235"/>
      <c r="BV80" s="235"/>
      <c r="BW80" s="235"/>
      <c r="BX80" s="235"/>
      <c r="BY80" s="235"/>
      <c r="BZ80" s="235"/>
      <c r="CA80" s="235"/>
      <c r="CB80" s="235"/>
      <c r="CC80" s="235"/>
      <c r="CD80" s="235"/>
      <c r="CE80" s="235"/>
      <c r="CF80" s="235"/>
      <c r="CG80" s="235"/>
      <c r="CH80" s="235"/>
      <c r="CI80" s="235"/>
      <c r="CJ80" s="235"/>
      <c r="CK80" s="235"/>
      <c r="CL80" s="235"/>
      <c r="CM80" s="235"/>
      <c r="CN80" s="235"/>
      <c r="CO80" s="235"/>
      <c r="CP80" s="235"/>
      <c r="CQ80" s="235"/>
      <c r="CR80" s="235"/>
      <c r="CS80" s="235"/>
      <c r="CT80" s="235"/>
      <c r="CU80" s="235"/>
      <c r="CV80" s="235"/>
      <c r="CW80" s="239"/>
    </row>
    <row r="81" spans="1:101" s="275" customFormat="1" ht="15.75">
      <c r="A81" s="298"/>
      <c r="B81" s="232" t="s">
        <v>103</v>
      </c>
      <c r="C81" s="233">
        <v>98.34</v>
      </c>
      <c r="D81" s="245"/>
      <c r="E81" s="242">
        <v>22.8</v>
      </c>
      <c r="F81" s="242"/>
      <c r="G81" s="242"/>
      <c r="H81" s="242"/>
      <c r="I81" s="242"/>
      <c r="J81" s="242"/>
      <c r="K81" s="242"/>
      <c r="L81" s="242"/>
      <c r="M81" s="242">
        <v>11.45</v>
      </c>
      <c r="N81" s="242">
        <v>12.11</v>
      </c>
      <c r="O81" s="242">
        <v>5.7</v>
      </c>
      <c r="P81" s="242"/>
      <c r="Q81" s="242"/>
      <c r="R81" s="242">
        <v>6.5</v>
      </c>
      <c r="S81" s="242"/>
      <c r="T81" s="244"/>
      <c r="U81" s="245"/>
      <c r="V81" s="242"/>
      <c r="W81" s="242"/>
      <c r="X81" s="242"/>
      <c r="Y81" s="242"/>
      <c r="Z81" s="242"/>
      <c r="AA81" s="242"/>
      <c r="AB81" s="242"/>
      <c r="AC81" s="242"/>
      <c r="AD81" s="242"/>
      <c r="AE81" s="242"/>
      <c r="AF81" s="242"/>
      <c r="AG81" s="242">
        <v>7.11</v>
      </c>
      <c r="AH81" s="242"/>
      <c r="AI81" s="242"/>
      <c r="AJ81" s="242"/>
      <c r="AK81" s="242"/>
      <c r="AL81" s="242"/>
      <c r="AM81" s="242"/>
      <c r="AN81" s="242"/>
      <c r="AO81" s="242"/>
      <c r="AP81" s="242"/>
      <c r="AQ81" s="242">
        <v>14.39</v>
      </c>
      <c r="AR81" s="244"/>
      <c r="AS81" s="245"/>
      <c r="AT81" s="242"/>
      <c r="AU81" s="242"/>
      <c r="AV81" s="242"/>
      <c r="AW81" s="242"/>
      <c r="AX81" s="242"/>
      <c r="AY81" s="242"/>
      <c r="AZ81" s="242">
        <v>7.04</v>
      </c>
      <c r="BA81" s="242"/>
      <c r="BB81" s="244"/>
      <c r="BC81" s="245"/>
      <c r="BD81" s="242"/>
      <c r="BE81" s="242"/>
      <c r="BF81" s="242">
        <v>11.24</v>
      </c>
      <c r="BG81" s="242"/>
      <c r="BH81" s="242"/>
      <c r="BI81" s="242"/>
      <c r="BJ81" s="242"/>
      <c r="BK81" s="242"/>
      <c r="BL81" s="242"/>
      <c r="BM81" s="244"/>
      <c r="BN81" s="245"/>
      <c r="BO81" s="242"/>
      <c r="BP81" s="242"/>
      <c r="BQ81" s="242"/>
      <c r="BR81" s="242"/>
      <c r="BS81" s="242"/>
      <c r="BT81" s="242"/>
      <c r="BU81" s="242"/>
      <c r="BV81" s="242"/>
      <c r="BW81" s="242"/>
      <c r="BX81" s="242"/>
      <c r="BY81" s="242"/>
      <c r="BZ81" s="242"/>
      <c r="CA81" s="242"/>
      <c r="CB81" s="242"/>
      <c r="CC81" s="242"/>
      <c r="CD81" s="242"/>
      <c r="CE81" s="242"/>
      <c r="CF81" s="242"/>
      <c r="CG81" s="242"/>
      <c r="CH81" s="242"/>
      <c r="CI81" s="242"/>
      <c r="CJ81" s="242"/>
      <c r="CK81" s="242"/>
      <c r="CL81" s="242"/>
      <c r="CM81" s="242"/>
      <c r="CN81" s="242"/>
      <c r="CO81" s="242"/>
      <c r="CP81" s="242"/>
      <c r="CQ81" s="242"/>
      <c r="CR81" s="242"/>
      <c r="CS81" s="242"/>
      <c r="CT81" s="242"/>
      <c r="CU81" s="242"/>
      <c r="CV81" s="242"/>
      <c r="CW81" s="244"/>
    </row>
    <row r="82" spans="1:101" ht="15.75">
      <c r="A82" s="267" t="s">
        <v>165</v>
      </c>
      <c r="B82" s="232" t="s">
        <v>122</v>
      </c>
      <c r="C82" s="268">
        <v>67</v>
      </c>
      <c r="D82" s="234"/>
      <c r="E82" s="235">
        <v>5</v>
      </c>
      <c r="F82" s="236"/>
      <c r="G82" s="235"/>
      <c r="H82" s="236"/>
      <c r="I82" s="236"/>
      <c r="J82" s="235"/>
      <c r="K82" s="236"/>
      <c r="L82" s="236"/>
      <c r="M82" s="236">
        <v>12</v>
      </c>
      <c r="N82" s="236">
        <v>1</v>
      </c>
      <c r="O82" s="236">
        <v>7</v>
      </c>
      <c r="P82" s="235"/>
      <c r="Q82" s="236"/>
      <c r="R82" s="236">
        <v>1</v>
      </c>
      <c r="S82" s="236"/>
      <c r="T82" s="237"/>
      <c r="U82" s="294"/>
      <c r="V82" s="235">
        <v>1</v>
      </c>
      <c r="W82" s="235"/>
      <c r="X82" s="236"/>
      <c r="Y82" s="236"/>
      <c r="Z82" s="236"/>
      <c r="AA82" s="282"/>
      <c r="AB82" s="235">
        <v>2</v>
      </c>
      <c r="AC82" s="236"/>
      <c r="AD82" s="236">
        <v>1</v>
      </c>
      <c r="AE82" s="236">
        <v>4</v>
      </c>
      <c r="AF82" s="235"/>
      <c r="AG82" s="236">
        <v>1</v>
      </c>
      <c r="AH82" s="236"/>
      <c r="AI82" s="236">
        <v>1</v>
      </c>
      <c r="AJ82" s="236">
        <v>1</v>
      </c>
      <c r="AK82" s="236">
        <v>1</v>
      </c>
      <c r="AL82" s="235"/>
      <c r="AM82" s="235"/>
      <c r="AN82" s="235"/>
      <c r="AO82" s="236"/>
      <c r="AP82" s="236"/>
      <c r="AQ82" s="236">
        <v>1</v>
      </c>
      <c r="AR82" s="237"/>
      <c r="AS82" s="341"/>
      <c r="AT82" s="270"/>
      <c r="AU82" s="270"/>
      <c r="AV82" s="260"/>
      <c r="AW82" s="270"/>
      <c r="AX82" s="270"/>
      <c r="AY82" s="270">
        <v>2</v>
      </c>
      <c r="AZ82" s="270"/>
      <c r="BA82" s="260"/>
      <c r="BB82" s="281"/>
      <c r="BC82" s="294"/>
      <c r="BD82" s="241"/>
      <c r="BE82" s="236"/>
      <c r="BF82" s="236">
        <v>2</v>
      </c>
      <c r="BG82" s="236"/>
      <c r="BH82" s="236"/>
      <c r="BI82" s="241"/>
      <c r="BJ82" s="236"/>
      <c r="BK82" s="236"/>
      <c r="BL82" s="241">
        <v>2</v>
      </c>
      <c r="BM82" s="237">
        <v>13</v>
      </c>
      <c r="BN82" s="294"/>
      <c r="BO82" s="236"/>
      <c r="BP82" s="270"/>
      <c r="BQ82" s="236"/>
      <c r="BR82" s="235">
        <v>1</v>
      </c>
      <c r="BS82" s="236"/>
      <c r="BT82" s="236"/>
      <c r="BU82" s="236">
        <v>3</v>
      </c>
      <c r="BV82" s="236"/>
      <c r="BW82" s="235"/>
      <c r="BX82" s="236"/>
      <c r="BY82" s="236">
        <v>3</v>
      </c>
      <c r="BZ82" s="235"/>
      <c r="CA82" s="236"/>
      <c r="CB82" s="236">
        <v>1</v>
      </c>
      <c r="CC82" s="236">
        <v>1</v>
      </c>
      <c r="CD82" s="235"/>
      <c r="CE82" s="236"/>
      <c r="CF82" s="236"/>
      <c r="CG82" s="236"/>
      <c r="CH82" s="236"/>
      <c r="CI82" s="235"/>
      <c r="CJ82" s="235"/>
      <c r="CK82" s="236"/>
      <c r="CL82" s="236"/>
      <c r="CM82" s="235"/>
      <c r="CN82" s="235"/>
      <c r="CO82" s="235"/>
      <c r="CP82" s="235"/>
      <c r="CQ82" s="235"/>
      <c r="CR82" s="235"/>
      <c r="CS82" s="236"/>
      <c r="CT82" s="236"/>
      <c r="CU82" s="235"/>
      <c r="CV82" s="236"/>
      <c r="CW82" s="237"/>
    </row>
    <row r="83" spans="1:101" ht="15.75">
      <c r="A83" s="267" t="s">
        <v>166</v>
      </c>
      <c r="B83" s="232" t="s">
        <v>103</v>
      </c>
      <c r="C83" s="233">
        <v>87.19</v>
      </c>
      <c r="D83" s="245"/>
      <c r="E83" s="242">
        <v>5.71</v>
      </c>
      <c r="F83" s="295"/>
      <c r="G83" s="295"/>
      <c r="H83" s="295"/>
      <c r="I83" s="295"/>
      <c r="J83" s="242"/>
      <c r="K83" s="242"/>
      <c r="L83" s="295"/>
      <c r="M83" s="295">
        <v>13.42</v>
      </c>
      <c r="N83" s="295">
        <v>1.61</v>
      </c>
      <c r="O83" s="295">
        <v>9.81</v>
      </c>
      <c r="P83" s="242"/>
      <c r="Q83" s="295"/>
      <c r="R83" s="295">
        <v>1.1499999999999999</v>
      </c>
      <c r="S83" s="242"/>
      <c r="T83" s="338"/>
      <c r="U83" s="245"/>
      <c r="V83" s="242">
        <v>0.99</v>
      </c>
      <c r="W83" s="242"/>
      <c r="X83" s="242"/>
      <c r="Y83" s="242"/>
      <c r="Z83" s="242"/>
      <c r="AA83" s="243"/>
      <c r="AB83" s="242">
        <v>2.52</v>
      </c>
      <c r="AC83" s="242"/>
      <c r="AD83" s="242">
        <v>0.93</v>
      </c>
      <c r="AE83" s="242">
        <v>3.95</v>
      </c>
      <c r="AF83" s="242"/>
      <c r="AG83" s="242">
        <v>1.61</v>
      </c>
      <c r="AH83" s="242"/>
      <c r="AI83" s="242">
        <v>0.9</v>
      </c>
      <c r="AJ83" s="242">
        <v>3.66</v>
      </c>
      <c r="AK83" s="242">
        <v>1.1399999999999999</v>
      </c>
      <c r="AL83" s="242"/>
      <c r="AM83" s="242"/>
      <c r="AN83" s="242"/>
      <c r="AO83" s="242"/>
      <c r="AP83" s="242"/>
      <c r="AQ83" s="242">
        <v>1.61</v>
      </c>
      <c r="AR83" s="244"/>
      <c r="AS83" s="245"/>
      <c r="AT83" s="295"/>
      <c r="AU83" s="242"/>
      <c r="AV83" s="295"/>
      <c r="AW83" s="295"/>
      <c r="AX83" s="242"/>
      <c r="AY83" s="295">
        <v>3.52</v>
      </c>
      <c r="AZ83" s="295"/>
      <c r="BA83" s="250"/>
      <c r="BB83" s="252"/>
      <c r="BC83" s="296"/>
      <c r="BD83" s="295"/>
      <c r="BE83" s="295"/>
      <c r="BF83" s="295">
        <v>2.37</v>
      </c>
      <c r="BG83" s="295"/>
      <c r="BH83" s="295"/>
      <c r="BI83" s="295"/>
      <c r="BJ83" s="295"/>
      <c r="BK83" s="295"/>
      <c r="BL83" s="295">
        <v>2.37</v>
      </c>
      <c r="BM83" s="338">
        <v>21.14</v>
      </c>
      <c r="BN83" s="245"/>
      <c r="BO83" s="295"/>
      <c r="BP83" s="295"/>
      <c r="BQ83" s="295"/>
      <c r="BR83" s="295">
        <v>0.99</v>
      </c>
      <c r="BS83" s="295"/>
      <c r="BT83" s="295"/>
      <c r="BU83" s="295">
        <v>2.95</v>
      </c>
      <c r="BV83" s="295"/>
      <c r="BW83" s="295"/>
      <c r="BX83" s="295"/>
      <c r="BY83" s="295">
        <v>2.95</v>
      </c>
      <c r="BZ83" s="295"/>
      <c r="CA83" s="295"/>
      <c r="CB83" s="295">
        <v>0.53</v>
      </c>
      <c r="CC83" s="295">
        <v>1.36</v>
      </c>
      <c r="CD83" s="242"/>
      <c r="CE83" s="295"/>
      <c r="CF83" s="295"/>
      <c r="CG83" s="295"/>
      <c r="CH83" s="295"/>
      <c r="CI83" s="242"/>
      <c r="CJ83" s="242"/>
      <c r="CK83" s="295"/>
      <c r="CL83" s="295"/>
      <c r="CM83" s="242"/>
      <c r="CN83" s="242"/>
      <c r="CO83" s="242"/>
      <c r="CP83" s="242"/>
      <c r="CQ83" s="242"/>
      <c r="CR83" s="295"/>
      <c r="CS83" s="295"/>
      <c r="CT83" s="295"/>
      <c r="CU83" s="295"/>
      <c r="CV83" s="295"/>
      <c r="CW83" s="338"/>
    </row>
    <row r="84" spans="1:101" ht="15.75">
      <c r="A84" s="284" t="s">
        <v>167</v>
      </c>
      <c r="B84" s="285" t="s">
        <v>103</v>
      </c>
      <c r="C84" s="286">
        <v>302.13999999999993</v>
      </c>
      <c r="D84" s="287">
        <v>0</v>
      </c>
      <c r="E84" s="288">
        <v>0</v>
      </c>
      <c r="F84" s="288">
        <v>0</v>
      </c>
      <c r="G84" s="288">
        <v>0</v>
      </c>
      <c r="H84" s="288">
        <v>0</v>
      </c>
      <c r="I84" s="288">
        <v>0</v>
      </c>
      <c r="J84" s="288">
        <v>0</v>
      </c>
      <c r="K84" s="288">
        <v>0</v>
      </c>
      <c r="L84" s="288">
        <v>0</v>
      </c>
      <c r="M84" s="288">
        <v>0</v>
      </c>
      <c r="N84" s="288">
        <v>0</v>
      </c>
      <c r="O84" s="288">
        <v>9.64</v>
      </c>
      <c r="P84" s="288">
        <v>28.35</v>
      </c>
      <c r="Q84" s="288">
        <v>20.36</v>
      </c>
      <c r="R84" s="288">
        <v>0</v>
      </c>
      <c r="S84" s="288">
        <v>0</v>
      </c>
      <c r="T84" s="286">
        <v>35.51</v>
      </c>
      <c r="U84" s="287">
        <v>0</v>
      </c>
      <c r="V84" s="288">
        <v>0</v>
      </c>
      <c r="W84" s="288">
        <v>0</v>
      </c>
      <c r="X84" s="288">
        <v>0</v>
      </c>
      <c r="Y84" s="288">
        <v>0</v>
      </c>
      <c r="Z84" s="288">
        <v>0</v>
      </c>
      <c r="AA84" s="288">
        <v>0</v>
      </c>
      <c r="AB84" s="288">
        <v>0</v>
      </c>
      <c r="AC84" s="288">
        <v>0</v>
      </c>
      <c r="AD84" s="288">
        <v>7.34</v>
      </c>
      <c r="AE84" s="288">
        <v>0</v>
      </c>
      <c r="AF84" s="288">
        <v>0</v>
      </c>
      <c r="AG84" s="288">
        <v>0</v>
      </c>
      <c r="AH84" s="288">
        <v>0</v>
      </c>
      <c r="AI84" s="288">
        <v>0</v>
      </c>
      <c r="AJ84" s="288">
        <v>0</v>
      </c>
      <c r="AK84" s="288">
        <v>0</v>
      </c>
      <c r="AL84" s="288">
        <v>0</v>
      </c>
      <c r="AM84" s="288">
        <v>0</v>
      </c>
      <c r="AN84" s="288">
        <v>0</v>
      </c>
      <c r="AO84" s="288">
        <v>4.13</v>
      </c>
      <c r="AP84" s="288">
        <v>0</v>
      </c>
      <c r="AQ84" s="288">
        <v>27.11</v>
      </c>
      <c r="AR84" s="286">
        <v>0</v>
      </c>
      <c r="AS84" s="287">
        <v>0</v>
      </c>
      <c r="AT84" s="288">
        <v>6.79</v>
      </c>
      <c r="AU84" s="288">
        <v>3.3</v>
      </c>
      <c r="AV84" s="288">
        <v>10.6</v>
      </c>
      <c r="AW84" s="288">
        <v>0</v>
      </c>
      <c r="AX84" s="288">
        <v>35.760000000000005</v>
      </c>
      <c r="AY84" s="288">
        <v>28.83</v>
      </c>
      <c r="AZ84" s="288">
        <v>35.97</v>
      </c>
      <c r="BA84" s="288">
        <v>1.78</v>
      </c>
      <c r="BB84" s="286">
        <v>1.79</v>
      </c>
      <c r="BC84" s="287">
        <v>3.77</v>
      </c>
      <c r="BD84" s="288">
        <v>11.47</v>
      </c>
      <c r="BE84" s="288">
        <v>25.84</v>
      </c>
      <c r="BF84" s="288">
        <v>0</v>
      </c>
      <c r="BG84" s="288">
        <v>0</v>
      </c>
      <c r="BH84" s="288">
        <v>0</v>
      </c>
      <c r="BI84" s="288">
        <v>0</v>
      </c>
      <c r="BJ84" s="288">
        <v>0</v>
      </c>
      <c r="BK84" s="288">
        <v>0</v>
      </c>
      <c r="BL84" s="288">
        <v>0</v>
      </c>
      <c r="BM84" s="286">
        <v>0</v>
      </c>
      <c r="BN84" s="287">
        <v>0</v>
      </c>
      <c r="BO84" s="288">
        <v>0</v>
      </c>
      <c r="BP84" s="288">
        <v>1.1399999999999999</v>
      </c>
      <c r="BQ84" s="288">
        <v>0</v>
      </c>
      <c r="BR84" s="288">
        <v>0</v>
      </c>
      <c r="BS84" s="288">
        <v>0</v>
      </c>
      <c r="BT84" s="288">
        <v>0.76</v>
      </c>
      <c r="BU84" s="288">
        <v>0</v>
      </c>
      <c r="BV84" s="288">
        <v>0.76</v>
      </c>
      <c r="BW84" s="288">
        <v>0</v>
      </c>
      <c r="BX84" s="288">
        <v>0</v>
      </c>
      <c r="BY84" s="288">
        <v>0</v>
      </c>
      <c r="BZ84" s="288">
        <v>0</v>
      </c>
      <c r="CA84" s="288">
        <v>0</v>
      </c>
      <c r="CB84" s="288">
        <v>1.1399999999999999</v>
      </c>
      <c r="CC84" s="288">
        <v>0</v>
      </c>
      <c r="CD84" s="288">
        <v>0</v>
      </c>
      <c r="CE84" s="288">
        <v>0</v>
      </c>
      <c r="CF84" s="288">
        <v>0</v>
      </c>
      <c r="CG84" s="288">
        <v>0</v>
      </c>
      <c r="CH84" s="288">
        <v>0</v>
      </c>
      <c r="CI84" s="288">
        <v>0</v>
      </c>
      <c r="CJ84" s="288">
        <v>0</v>
      </c>
      <c r="CK84" s="288">
        <v>0</v>
      </c>
      <c r="CL84" s="288">
        <v>0</v>
      </c>
      <c r="CM84" s="288">
        <v>0</v>
      </c>
      <c r="CN84" s="288">
        <v>0</v>
      </c>
      <c r="CO84" s="288">
        <v>0</v>
      </c>
      <c r="CP84" s="288">
        <v>0</v>
      </c>
      <c r="CQ84" s="288">
        <v>0</v>
      </c>
      <c r="CR84" s="288">
        <v>0</v>
      </c>
      <c r="CS84" s="288">
        <v>0</v>
      </c>
      <c r="CT84" s="288">
        <v>0</v>
      </c>
      <c r="CU84" s="288">
        <v>0</v>
      </c>
      <c r="CV84" s="288">
        <v>0</v>
      </c>
      <c r="CW84" s="286">
        <v>0</v>
      </c>
    </row>
    <row r="85" spans="1:101" s="275" customFormat="1" ht="15.75">
      <c r="A85" s="272" t="s">
        <v>168</v>
      </c>
      <c r="B85" s="232" t="s">
        <v>128</v>
      </c>
      <c r="C85" s="265">
        <v>0.03</v>
      </c>
      <c r="D85" s="234"/>
      <c r="E85" s="235"/>
      <c r="F85" s="235"/>
      <c r="G85" s="235"/>
      <c r="H85" s="235"/>
      <c r="I85" s="235"/>
      <c r="J85" s="250"/>
      <c r="K85" s="235"/>
      <c r="L85" s="235"/>
      <c r="M85" s="235"/>
      <c r="N85" s="250"/>
      <c r="O85" s="235"/>
      <c r="P85" s="250"/>
      <c r="Q85" s="250"/>
      <c r="R85" s="250"/>
      <c r="S85" s="250"/>
      <c r="T85" s="239"/>
      <c r="U85" s="249"/>
      <c r="V85" s="250"/>
      <c r="W85" s="250"/>
      <c r="X85" s="250"/>
      <c r="Y85" s="250"/>
      <c r="Z85" s="250"/>
      <c r="AA85" s="250"/>
      <c r="AB85" s="250"/>
      <c r="AC85" s="250"/>
      <c r="AD85" s="250">
        <v>0.03</v>
      </c>
      <c r="AE85" s="250"/>
      <c r="AF85" s="250"/>
      <c r="AG85" s="250"/>
      <c r="AH85" s="250"/>
      <c r="AI85" s="250"/>
      <c r="AJ85" s="250"/>
      <c r="AK85" s="250"/>
      <c r="AL85" s="250"/>
      <c r="AM85" s="250"/>
      <c r="AN85" s="250"/>
      <c r="AO85" s="250"/>
      <c r="AP85" s="250"/>
      <c r="AQ85" s="250"/>
      <c r="AR85" s="239"/>
      <c r="AS85" s="245"/>
      <c r="AT85" s="250"/>
      <c r="AU85" s="250"/>
      <c r="AV85" s="250"/>
      <c r="AW85" s="250"/>
      <c r="AX85" s="250"/>
      <c r="AY85" s="250"/>
      <c r="AZ85" s="250"/>
      <c r="BA85" s="250"/>
      <c r="BB85" s="252"/>
      <c r="BC85" s="234"/>
      <c r="BD85" s="235"/>
      <c r="BE85" s="235"/>
      <c r="BF85" s="235"/>
      <c r="BG85" s="235"/>
      <c r="BH85" s="235"/>
      <c r="BI85" s="235"/>
      <c r="BJ85" s="235"/>
      <c r="BK85" s="235"/>
      <c r="BL85" s="235"/>
      <c r="BM85" s="239"/>
      <c r="BN85" s="249"/>
      <c r="BO85" s="250"/>
      <c r="BP85" s="235"/>
      <c r="BQ85" s="235"/>
      <c r="BR85" s="235"/>
      <c r="BS85" s="235"/>
      <c r="BT85" s="235"/>
      <c r="BU85" s="235"/>
      <c r="BV85" s="235"/>
      <c r="BW85" s="235"/>
      <c r="BX85" s="235"/>
      <c r="BY85" s="235"/>
      <c r="BZ85" s="235"/>
      <c r="CA85" s="235"/>
      <c r="CB85" s="235"/>
      <c r="CC85" s="235"/>
      <c r="CD85" s="235"/>
      <c r="CE85" s="235"/>
      <c r="CF85" s="235"/>
      <c r="CG85" s="235"/>
      <c r="CH85" s="235"/>
      <c r="CI85" s="235"/>
      <c r="CJ85" s="235"/>
      <c r="CK85" s="235"/>
      <c r="CL85" s="235"/>
      <c r="CM85" s="235"/>
      <c r="CN85" s="235"/>
      <c r="CO85" s="235"/>
      <c r="CP85" s="235"/>
      <c r="CQ85" s="235"/>
      <c r="CR85" s="235"/>
      <c r="CS85" s="235"/>
      <c r="CT85" s="235"/>
      <c r="CU85" s="235"/>
      <c r="CV85" s="235"/>
      <c r="CW85" s="239"/>
    </row>
    <row r="86" spans="1:101" s="275" customFormat="1" ht="15.75">
      <c r="A86" s="272" t="s">
        <v>169</v>
      </c>
      <c r="B86" s="232" t="s">
        <v>103</v>
      </c>
      <c r="C86" s="233">
        <v>7.34</v>
      </c>
      <c r="D86" s="245"/>
      <c r="E86" s="242"/>
      <c r="F86" s="242"/>
      <c r="G86" s="242"/>
      <c r="H86" s="242"/>
      <c r="I86" s="242"/>
      <c r="J86" s="242"/>
      <c r="K86" s="242"/>
      <c r="L86" s="242"/>
      <c r="M86" s="242"/>
      <c r="N86" s="242"/>
      <c r="O86" s="242"/>
      <c r="P86" s="242"/>
      <c r="Q86" s="242"/>
      <c r="R86" s="242"/>
      <c r="S86" s="242"/>
      <c r="T86" s="244"/>
      <c r="U86" s="245"/>
      <c r="V86" s="242"/>
      <c r="W86" s="242"/>
      <c r="X86" s="242"/>
      <c r="Y86" s="242"/>
      <c r="Z86" s="242"/>
      <c r="AA86" s="242"/>
      <c r="AB86" s="242"/>
      <c r="AC86" s="242"/>
      <c r="AD86" s="242">
        <v>7.34</v>
      </c>
      <c r="AE86" s="242"/>
      <c r="AF86" s="242"/>
      <c r="AG86" s="242"/>
      <c r="AH86" s="242"/>
      <c r="AI86" s="242"/>
      <c r="AJ86" s="242"/>
      <c r="AK86" s="242"/>
      <c r="AL86" s="242"/>
      <c r="AM86" s="242"/>
      <c r="AN86" s="242"/>
      <c r="AO86" s="242"/>
      <c r="AP86" s="242"/>
      <c r="AQ86" s="242"/>
      <c r="AR86" s="244"/>
      <c r="AS86" s="245"/>
      <c r="AT86" s="242"/>
      <c r="AU86" s="242"/>
      <c r="AV86" s="242"/>
      <c r="AW86" s="242"/>
      <c r="AX86" s="242"/>
      <c r="AY86" s="242"/>
      <c r="AZ86" s="242"/>
      <c r="BA86" s="242"/>
      <c r="BB86" s="244"/>
      <c r="BC86" s="245"/>
      <c r="BD86" s="242"/>
      <c r="BE86" s="242"/>
      <c r="BF86" s="242"/>
      <c r="BG86" s="242"/>
      <c r="BH86" s="242"/>
      <c r="BI86" s="242"/>
      <c r="BJ86" s="242"/>
      <c r="BK86" s="242"/>
      <c r="BL86" s="242"/>
      <c r="BM86" s="244"/>
      <c r="BN86" s="245"/>
      <c r="BO86" s="242"/>
      <c r="BP86" s="242"/>
      <c r="BQ86" s="242"/>
      <c r="BR86" s="242"/>
      <c r="BS86" s="242"/>
      <c r="BT86" s="242"/>
      <c r="BU86" s="242"/>
      <c r="BV86" s="242"/>
      <c r="BW86" s="242"/>
      <c r="BX86" s="242"/>
      <c r="BY86" s="242"/>
      <c r="BZ86" s="242"/>
      <c r="CA86" s="242"/>
      <c r="CB86" s="242"/>
      <c r="CC86" s="242"/>
      <c r="CD86" s="242"/>
      <c r="CE86" s="242"/>
      <c r="CF86" s="242"/>
      <c r="CG86" s="242"/>
      <c r="CH86" s="242"/>
      <c r="CI86" s="242"/>
      <c r="CJ86" s="242"/>
      <c r="CK86" s="242"/>
      <c r="CL86" s="242"/>
      <c r="CM86" s="242"/>
      <c r="CN86" s="242"/>
      <c r="CO86" s="242"/>
      <c r="CP86" s="242"/>
      <c r="CQ86" s="242"/>
      <c r="CR86" s="242"/>
      <c r="CS86" s="242"/>
      <c r="CT86" s="242"/>
      <c r="CU86" s="242"/>
      <c r="CV86" s="242"/>
      <c r="CW86" s="244"/>
    </row>
    <row r="87" spans="1:101" ht="15.75">
      <c r="A87" s="267" t="s">
        <v>170</v>
      </c>
      <c r="B87" s="232" t="s">
        <v>122</v>
      </c>
      <c r="C87" s="268">
        <v>428</v>
      </c>
      <c r="D87" s="234"/>
      <c r="E87" s="235"/>
      <c r="F87" s="282"/>
      <c r="G87" s="241"/>
      <c r="H87" s="241"/>
      <c r="I87" s="241"/>
      <c r="J87" s="235"/>
      <c r="K87" s="282"/>
      <c r="L87" s="282"/>
      <c r="M87" s="282"/>
      <c r="N87" s="282"/>
      <c r="O87" s="282">
        <v>4</v>
      </c>
      <c r="P87" s="235">
        <v>25</v>
      </c>
      <c r="Q87" s="282">
        <v>75</v>
      </c>
      <c r="R87" s="282"/>
      <c r="S87" s="282"/>
      <c r="T87" s="300">
        <v>40</v>
      </c>
      <c r="U87" s="240"/>
      <c r="V87" s="235"/>
      <c r="W87" s="235"/>
      <c r="X87" s="282"/>
      <c r="Y87" s="282"/>
      <c r="Z87" s="282"/>
      <c r="AA87" s="282"/>
      <c r="AB87" s="235"/>
      <c r="AC87" s="282"/>
      <c r="AD87" s="282"/>
      <c r="AE87" s="282"/>
      <c r="AF87" s="235"/>
      <c r="AG87" s="282"/>
      <c r="AH87" s="282"/>
      <c r="AI87" s="282"/>
      <c r="AJ87" s="282"/>
      <c r="AK87" s="282"/>
      <c r="AL87" s="235"/>
      <c r="AM87" s="235"/>
      <c r="AN87" s="235"/>
      <c r="AO87" s="282">
        <v>1</v>
      </c>
      <c r="AP87" s="282"/>
      <c r="AQ87" s="282">
        <v>30</v>
      </c>
      <c r="AR87" s="300"/>
      <c r="AS87" s="240"/>
      <c r="AT87" s="236">
        <v>9</v>
      </c>
      <c r="AU87" s="301">
        <v>1</v>
      </c>
      <c r="AV87" s="260">
        <v>11</v>
      </c>
      <c r="AW87" s="260"/>
      <c r="AX87" s="301">
        <v>78</v>
      </c>
      <c r="AY87" s="236"/>
      <c r="AZ87" s="301">
        <v>70</v>
      </c>
      <c r="BA87" s="260">
        <v>1</v>
      </c>
      <c r="BB87" s="281">
        <v>1</v>
      </c>
      <c r="BC87" s="294">
        <v>5</v>
      </c>
      <c r="BD87" s="282">
        <v>22</v>
      </c>
      <c r="BE87" s="282">
        <v>45</v>
      </c>
      <c r="BF87" s="282"/>
      <c r="BG87" s="282"/>
      <c r="BH87" s="282"/>
      <c r="BI87" s="241"/>
      <c r="BJ87" s="282"/>
      <c r="BK87" s="282"/>
      <c r="BL87" s="235"/>
      <c r="BM87" s="300"/>
      <c r="BN87" s="294"/>
      <c r="BO87" s="282"/>
      <c r="BP87" s="282">
        <v>3</v>
      </c>
      <c r="BQ87" s="282"/>
      <c r="BR87" s="235"/>
      <c r="BS87" s="282"/>
      <c r="BT87" s="282">
        <v>2</v>
      </c>
      <c r="BU87" s="282"/>
      <c r="BV87" s="282">
        <v>2</v>
      </c>
      <c r="BW87" s="235"/>
      <c r="BX87" s="282"/>
      <c r="BY87" s="282"/>
      <c r="BZ87" s="235"/>
      <c r="CA87" s="282"/>
      <c r="CB87" s="282">
        <v>3</v>
      </c>
      <c r="CC87" s="282"/>
      <c r="CD87" s="235"/>
      <c r="CE87" s="282"/>
      <c r="CF87" s="282"/>
      <c r="CG87" s="282"/>
      <c r="CH87" s="282"/>
      <c r="CI87" s="282"/>
      <c r="CJ87" s="235"/>
      <c r="CK87" s="282"/>
      <c r="CL87" s="282"/>
      <c r="CM87" s="235"/>
      <c r="CN87" s="282"/>
      <c r="CO87" s="235"/>
      <c r="CP87" s="235"/>
      <c r="CQ87" s="235"/>
      <c r="CR87" s="235"/>
      <c r="CS87" s="282"/>
      <c r="CT87" s="282"/>
      <c r="CU87" s="235"/>
      <c r="CV87" s="282"/>
      <c r="CW87" s="300"/>
    </row>
    <row r="88" spans="1:101" ht="15.75">
      <c r="A88" s="267" t="s">
        <v>171</v>
      </c>
      <c r="B88" s="232" t="s">
        <v>103</v>
      </c>
      <c r="C88" s="233">
        <v>265.96999999999997</v>
      </c>
      <c r="D88" s="245"/>
      <c r="E88" s="242"/>
      <c r="F88" s="295"/>
      <c r="G88" s="295"/>
      <c r="H88" s="295"/>
      <c r="I88" s="295"/>
      <c r="J88" s="242"/>
      <c r="K88" s="295"/>
      <c r="L88" s="295"/>
      <c r="M88" s="295"/>
      <c r="N88" s="295"/>
      <c r="O88" s="295">
        <v>9.64</v>
      </c>
      <c r="P88" s="242">
        <v>28.35</v>
      </c>
      <c r="Q88" s="295">
        <v>20.36</v>
      </c>
      <c r="R88" s="295"/>
      <c r="S88" s="295"/>
      <c r="T88" s="338">
        <v>35.51</v>
      </c>
      <c r="U88" s="255"/>
      <c r="V88" s="243"/>
      <c r="W88" s="243"/>
      <c r="X88" s="242"/>
      <c r="Y88" s="242"/>
      <c r="Z88" s="242"/>
      <c r="AA88" s="242"/>
      <c r="AB88" s="242"/>
      <c r="AC88" s="242"/>
      <c r="AD88" s="242"/>
      <c r="AE88" s="242"/>
      <c r="AF88" s="242"/>
      <c r="AG88" s="242"/>
      <c r="AH88" s="242"/>
      <c r="AI88" s="242"/>
      <c r="AJ88" s="242"/>
      <c r="AK88" s="242"/>
      <c r="AL88" s="242"/>
      <c r="AM88" s="242"/>
      <c r="AN88" s="242"/>
      <c r="AO88" s="242">
        <v>4.13</v>
      </c>
      <c r="AP88" s="242"/>
      <c r="AQ88" s="242">
        <v>27.11</v>
      </c>
      <c r="AR88" s="338"/>
      <c r="AS88" s="245"/>
      <c r="AT88" s="295">
        <v>6.79</v>
      </c>
      <c r="AU88" s="295">
        <v>3.3</v>
      </c>
      <c r="AV88" s="295">
        <v>10.6</v>
      </c>
      <c r="AW88" s="295"/>
      <c r="AX88" s="295">
        <v>35.760000000000005</v>
      </c>
      <c r="AY88" s="295"/>
      <c r="AZ88" s="295">
        <v>35.97</v>
      </c>
      <c r="BA88" s="250">
        <v>1.78</v>
      </c>
      <c r="BB88" s="252">
        <v>1.79</v>
      </c>
      <c r="BC88" s="296">
        <v>3.77</v>
      </c>
      <c r="BD88" s="295">
        <v>11.47</v>
      </c>
      <c r="BE88" s="295">
        <v>25.84</v>
      </c>
      <c r="BF88" s="295"/>
      <c r="BG88" s="295"/>
      <c r="BH88" s="295"/>
      <c r="BI88" s="243"/>
      <c r="BJ88" s="295"/>
      <c r="BK88" s="295"/>
      <c r="BL88" s="243"/>
      <c r="BM88" s="244"/>
      <c r="BN88" s="245"/>
      <c r="BO88" s="295"/>
      <c r="BP88" s="295">
        <v>1.1399999999999999</v>
      </c>
      <c r="BQ88" s="295"/>
      <c r="BR88" s="295"/>
      <c r="BS88" s="295"/>
      <c r="BT88" s="295">
        <v>0.76</v>
      </c>
      <c r="BU88" s="295"/>
      <c r="BV88" s="295">
        <v>0.76</v>
      </c>
      <c r="BW88" s="295"/>
      <c r="BX88" s="295"/>
      <c r="BY88" s="295"/>
      <c r="BZ88" s="295"/>
      <c r="CA88" s="295"/>
      <c r="CB88" s="295">
        <v>1.1399999999999999</v>
      </c>
      <c r="CC88" s="295"/>
      <c r="CD88" s="242"/>
      <c r="CE88" s="295"/>
      <c r="CF88" s="295"/>
      <c r="CG88" s="295"/>
      <c r="CH88" s="295"/>
      <c r="CI88" s="295"/>
      <c r="CJ88" s="242"/>
      <c r="CK88" s="295"/>
      <c r="CL88" s="295"/>
      <c r="CM88" s="242"/>
      <c r="CN88" s="295"/>
      <c r="CO88" s="242"/>
      <c r="CP88" s="242"/>
      <c r="CQ88" s="242"/>
      <c r="CR88" s="295"/>
      <c r="CS88" s="295"/>
      <c r="CT88" s="295"/>
      <c r="CU88" s="295"/>
      <c r="CV88" s="295"/>
      <c r="CW88" s="338"/>
    </row>
    <row r="89" spans="1:101" s="275" customFormat="1" ht="15.75">
      <c r="A89" s="272" t="s">
        <v>172</v>
      </c>
      <c r="B89" s="232" t="s">
        <v>122</v>
      </c>
      <c r="C89" s="268">
        <v>9</v>
      </c>
      <c r="D89" s="234"/>
      <c r="E89" s="235"/>
      <c r="F89" s="235"/>
      <c r="G89" s="235"/>
      <c r="H89" s="235"/>
      <c r="I89" s="235"/>
      <c r="J89" s="235"/>
      <c r="K89" s="235"/>
      <c r="L89" s="235"/>
      <c r="M89" s="235"/>
      <c r="N89" s="235"/>
      <c r="O89" s="235"/>
      <c r="P89" s="235"/>
      <c r="Q89" s="235"/>
      <c r="R89" s="235"/>
      <c r="S89" s="235"/>
      <c r="T89" s="239"/>
      <c r="U89" s="234"/>
      <c r="V89" s="235"/>
      <c r="W89" s="235"/>
      <c r="X89" s="235"/>
      <c r="Y89" s="235"/>
      <c r="Z89" s="235"/>
      <c r="AA89" s="235"/>
      <c r="AB89" s="235"/>
      <c r="AC89" s="235"/>
      <c r="AD89" s="235"/>
      <c r="AE89" s="235"/>
      <c r="AF89" s="235"/>
      <c r="AG89" s="235"/>
      <c r="AH89" s="235"/>
      <c r="AI89" s="235"/>
      <c r="AJ89" s="235"/>
      <c r="AK89" s="235"/>
      <c r="AL89" s="235"/>
      <c r="AM89" s="235"/>
      <c r="AN89" s="235"/>
      <c r="AO89" s="235"/>
      <c r="AP89" s="235"/>
      <c r="AQ89" s="235"/>
      <c r="AR89" s="239"/>
      <c r="AS89" s="269"/>
      <c r="AT89" s="260"/>
      <c r="AU89" s="260"/>
      <c r="AV89" s="260"/>
      <c r="AW89" s="260"/>
      <c r="AX89" s="260"/>
      <c r="AY89" s="260">
        <v>9</v>
      </c>
      <c r="AZ89" s="260"/>
      <c r="BA89" s="260"/>
      <c r="BB89" s="281"/>
      <c r="BC89" s="234"/>
      <c r="BD89" s="235"/>
      <c r="BE89" s="235"/>
      <c r="BF89" s="235"/>
      <c r="BG89" s="235"/>
      <c r="BH89" s="235"/>
      <c r="BI89" s="235"/>
      <c r="BJ89" s="235"/>
      <c r="BK89" s="235"/>
      <c r="BL89" s="235"/>
      <c r="BM89" s="239"/>
      <c r="BN89" s="234"/>
      <c r="BO89" s="235"/>
      <c r="BP89" s="235"/>
      <c r="BQ89" s="235"/>
      <c r="BR89" s="235"/>
      <c r="BS89" s="235"/>
      <c r="BT89" s="235"/>
      <c r="BU89" s="235"/>
      <c r="BV89" s="235"/>
      <c r="BW89" s="235"/>
      <c r="BX89" s="235"/>
      <c r="BY89" s="235"/>
      <c r="BZ89" s="235"/>
      <c r="CA89" s="235"/>
      <c r="CB89" s="235"/>
      <c r="CC89" s="235"/>
      <c r="CD89" s="235"/>
      <c r="CE89" s="235"/>
      <c r="CF89" s="235"/>
      <c r="CG89" s="235"/>
      <c r="CH89" s="235"/>
      <c r="CI89" s="235"/>
      <c r="CJ89" s="235"/>
      <c r="CK89" s="235"/>
      <c r="CL89" s="235"/>
      <c r="CM89" s="235"/>
      <c r="CN89" s="235"/>
      <c r="CO89" s="235"/>
      <c r="CP89" s="235"/>
      <c r="CQ89" s="235"/>
      <c r="CR89" s="235"/>
      <c r="CS89" s="235"/>
      <c r="CT89" s="235"/>
      <c r="CU89" s="235"/>
      <c r="CV89" s="235"/>
      <c r="CW89" s="239"/>
    </row>
    <row r="90" spans="1:101" s="275" customFormat="1" ht="18.75" customHeight="1">
      <c r="A90" s="272"/>
      <c r="B90" s="232" t="s">
        <v>103</v>
      </c>
      <c r="C90" s="233">
        <v>28.83</v>
      </c>
      <c r="D90" s="245"/>
      <c r="E90" s="242"/>
      <c r="F90" s="242"/>
      <c r="G90" s="242"/>
      <c r="H90" s="242"/>
      <c r="I90" s="242"/>
      <c r="J90" s="242"/>
      <c r="K90" s="242"/>
      <c r="L90" s="242"/>
      <c r="M90" s="242"/>
      <c r="N90" s="242"/>
      <c r="O90" s="242"/>
      <c r="P90" s="242"/>
      <c r="Q90" s="242"/>
      <c r="R90" s="242"/>
      <c r="S90" s="242"/>
      <c r="T90" s="244"/>
      <c r="U90" s="245"/>
      <c r="V90" s="242"/>
      <c r="W90" s="242"/>
      <c r="X90" s="242"/>
      <c r="Y90" s="242"/>
      <c r="Z90" s="242"/>
      <c r="AA90" s="242"/>
      <c r="AB90" s="242"/>
      <c r="AC90" s="242"/>
      <c r="AD90" s="242"/>
      <c r="AE90" s="242"/>
      <c r="AF90" s="242"/>
      <c r="AG90" s="242"/>
      <c r="AH90" s="242"/>
      <c r="AI90" s="242"/>
      <c r="AJ90" s="242"/>
      <c r="AK90" s="242"/>
      <c r="AL90" s="242"/>
      <c r="AM90" s="242"/>
      <c r="AN90" s="242"/>
      <c r="AO90" s="242"/>
      <c r="AP90" s="242"/>
      <c r="AQ90" s="242"/>
      <c r="AR90" s="244"/>
      <c r="AS90" s="245"/>
      <c r="AT90" s="242"/>
      <c r="AU90" s="242"/>
      <c r="AV90" s="242"/>
      <c r="AW90" s="242"/>
      <c r="AX90" s="242"/>
      <c r="AY90" s="242">
        <v>28.83</v>
      </c>
      <c r="AZ90" s="242"/>
      <c r="BA90" s="250"/>
      <c r="BB90" s="252"/>
      <c r="BC90" s="245"/>
      <c r="BD90" s="242"/>
      <c r="BE90" s="242"/>
      <c r="BF90" s="242"/>
      <c r="BG90" s="242"/>
      <c r="BH90" s="242"/>
      <c r="BI90" s="242"/>
      <c r="BJ90" s="242"/>
      <c r="BK90" s="242"/>
      <c r="BL90" s="242"/>
      <c r="BM90" s="244"/>
      <c r="BN90" s="245"/>
      <c r="BO90" s="242"/>
      <c r="BP90" s="242"/>
      <c r="BQ90" s="242"/>
      <c r="BR90" s="242"/>
      <c r="BS90" s="242"/>
      <c r="BT90" s="242"/>
      <c r="BU90" s="242"/>
      <c r="BV90" s="242"/>
      <c r="BW90" s="242"/>
      <c r="BX90" s="242"/>
      <c r="BY90" s="242"/>
      <c r="BZ90" s="242"/>
      <c r="CA90" s="242"/>
      <c r="CB90" s="242"/>
      <c r="CC90" s="242"/>
      <c r="CD90" s="242"/>
      <c r="CE90" s="242"/>
      <c r="CF90" s="242"/>
      <c r="CG90" s="242"/>
      <c r="CH90" s="242"/>
      <c r="CI90" s="242"/>
      <c r="CJ90" s="242"/>
      <c r="CK90" s="242"/>
      <c r="CL90" s="242"/>
      <c r="CM90" s="242"/>
      <c r="CN90" s="242"/>
      <c r="CO90" s="242"/>
      <c r="CP90" s="242"/>
      <c r="CQ90" s="242"/>
      <c r="CR90" s="242"/>
      <c r="CS90" s="242"/>
      <c r="CT90" s="242"/>
      <c r="CU90" s="242"/>
      <c r="CV90" s="242"/>
      <c r="CW90" s="244"/>
    </row>
    <row r="91" spans="1:101" s="275" customFormat="1" ht="18.75" customHeight="1">
      <c r="A91" s="302" t="s">
        <v>173</v>
      </c>
      <c r="B91" s="303" t="s">
        <v>103</v>
      </c>
      <c r="C91" s="304">
        <v>0</v>
      </c>
      <c r="D91" s="305"/>
      <c r="E91" s="306"/>
      <c r="F91" s="306"/>
      <c r="G91" s="306"/>
      <c r="H91" s="306"/>
      <c r="I91" s="306"/>
      <c r="J91" s="306"/>
      <c r="K91" s="306"/>
      <c r="L91" s="306"/>
      <c r="M91" s="306"/>
      <c r="N91" s="306"/>
      <c r="O91" s="306"/>
      <c r="P91" s="306"/>
      <c r="Q91" s="306"/>
      <c r="R91" s="306"/>
      <c r="S91" s="306"/>
      <c r="T91" s="307"/>
      <c r="U91" s="305"/>
      <c r="V91" s="306"/>
      <c r="W91" s="306"/>
      <c r="X91" s="306"/>
      <c r="Y91" s="306"/>
      <c r="Z91" s="306"/>
      <c r="AA91" s="306"/>
      <c r="AB91" s="306"/>
      <c r="AC91" s="306"/>
      <c r="AD91" s="306"/>
      <c r="AE91" s="306"/>
      <c r="AF91" s="306"/>
      <c r="AG91" s="306"/>
      <c r="AH91" s="306"/>
      <c r="AI91" s="306"/>
      <c r="AJ91" s="306"/>
      <c r="AK91" s="306"/>
      <c r="AL91" s="306"/>
      <c r="AM91" s="306"/>
      <c r="AN91" s="306"/>
      <c r="AO91" s="306"/>
      <c r="AP91" s="306"/>
      <c r="AQ91" s="306"/>
      <c r="AR91" s="307"/>
      <c r="AS91" s="305"/>
      <c r="AT91" s="306"/>
      <c r="AU91" s="306"/>
      <c r="AV91" s="306"/>
      <c r="AW91" s="306"/>
      <c r="AX91" s="306"/>
      <c r="AY91" s="306"/>
      <c r="AZ91" s="306"/>
      <c r="BA91" s="342"/>
      <c r="BB91" s="309"/>
      <c r="BC91" s="305"/>
      <c r="BD91" s="306"/>
      <c r="BE91" s="306"/>
      <c r="BF91" s="306"/>
      <c r="BG91" s="306"/>
      <c r="BH91" s="306"/>
      <c r="BI91" s="306"/>
      <c r="BJ91" s="306"/>
      <c r="BK91" s="306"/>
      <c r="BL91" s="306"/>
      <c r="BM91" s="307"/>
      <c r="BN91" s="305"/>
      <c r="BO91" s="306"/>
      <c r="BP91" s="306"/>
      <c r="BQ91" s="306"/>
      <c r="BR91" s="306"/>
      <c r="BS91" s="306"/>
      <c r="BT91" s="306"/>
      <c r="BU91" s="306"/>
      <c r="BV91" s="306"/>
      <c r="BW91" s="306"/>
      <c r="BX91" s="306"/>
      <c r="BY91" s="306"/>
      <c r="BZ91" s="306"/>
      <c r="CA91" s="306"/>
      <c r="CB91" s="306"/>
      <c r="CC91" s="306"/>
      <c r="CD91" s="306"/>
      <c r="CE91" s="306"/>
      <c r="CF91" s="306"/>
      <c r="CG91" s="306"/>
      <c r="CH91" s="306"/>
      <c r="CI91" s="306"/>
      <c r="CJ91" s="306"/>
      <c r="CK91" s="306"/>
      <c r="CL91" s="306"/>
      <c r="CM91" s="306"/>
      <c r="CN91" s="306"/>
      <c r="CO91" s="306"/>
      <c r="CP91" s="306"/>
      <c r="CQ91" s="306"/>
      <c r="CR91" s="306"/>
      <c r="CS91" s="306"/>
      <c r="CT91" s="306"/>
      <c r="CU91" s="306"/>
      <c r="CV91" s="306"/>
      <c r="CW91" s="307"/>
    </row>
    <row r="92" spans="1:101" s="275" customFormat="1" ht="18.75" customHeight="1">
      <c r="A92" s="424" t="s">
        <v>174</v>
      </c>
      <c r="B92" s="282" t="s">
        <v>103</v>
      </c>
      <c r="C92" s="233">
        <v>0</v>
      </c>
      <c r="D92" s="245"/>
      <c r="E92" s="242"/>
      <c r="F92" s="242"/>
      <c r="G92" s="242"/>
      <c r="H92" s="242"/>
      <c r="I92" s="242"/>
      <c r="J92" s="242"/>
      <c r="K92" s="242"/>
      <c r="L92" s="242"/>
      <c r="M92" s="242"/>
      <c r="N92" s="242"/>
      <c r="O92" s="242"/>
      <c r="P92" s="242"/>
      <c r="Q92" s="242"/>
      <c r="R92" s="242"/>
      <c r="S92" s="242"/>
      <c r="T92" s="244"/>
      <c r="U92" s="245"/>
      <c r="V92" s="242"/>
      <c r="W92" s="242"/>
      <c r="X92" s="242"/>
      <c r="Y92" s="242"/>
      <c r="Z92" s="242"/>
      <c r="AA92" s="242"/>
      <c r="AB92" s="242"/>
      <c r="AC92" s="242"/>
      <c r="AD92" s="242"/>
      <c r="AE92" s="242"/>
      <c r="AF92" s="242"/>
      <c r="AG92" s="242"/>
      <c r="AH92" s="242"/>
      <c r="AI92" s="242"/>
      <c r="AJ92" s="242"/>
      <c r="AK92" s="242"/>
      <c r="AL92" s="242"/>
      <c r="AM92" s="242"/>
      <c r="AN92" s="242"/>
      <c r="AO92" s="242"/>
      <c r="AP92" s="242"/>
      <c r="AQ92" s="242"/>
      <c r="AR92" s="244"/>
      <c r="AS92" s="245"/>
      <c r="AT92" s="242"/>
      <c r="AU92" s="242"/>
      <c r="AV92" s="242"/>
      <c r="AW92" s="242"/>
      <c r="AX92" s="242"/>
      <c r="AY92" s="242"/>
      <c r="AZ92" s="242"/>
      <c r="BA92" s="250"/>
      <c r="BB92" s="252"/>
      <c r="BC92" s="245"/>
      <c r="BD92" s="242"/>
      <c r="BE92" s="242"/>
      <c r="BF92" s="242"/>
      <c r="BG92" s="242"/>
      <c r="BH92" s="242"/>
      <c r="BI92" s="242"/>
      <c r="BJ92" s="242"/>
      <c r="BK92" s="242"/>
      <c r="BL92" s="242"/>
      <c r="BM92" s="244"/>
      <c r="BN92" s="245"/>
      <c r="BO92" s="242"/>
      <c r="BP92" s="242"/>
      <c r="BQ92" s="242"/>
      <c r="BR92" s="242"/>
      <c r="BS92" s="242"/>
      <c r="BT92" s="242"/>
      <c r="BU92" s="242"/>
      <c r="BV92" s="242"/>
      <c r="BW92" s="242"/>
      <c r="BX92" s="242"/>
      <c r="BY92" s="242"/>
      <c r="BZ92" s="242"/>
      <c r="CA92" s="242"/>
      <c r="CB92" s="242"/>
      <c r="CC92" s="242"/>
      <c r="CD92" s="242"/>
      <c r="CE92" s="242"/>
      <c r="CF92" s="242"/>
      <c r="CG92" s="242"/>
      <c r="CH92" s="242"/>
      <c r="CI92" s="242"/>
      <c r="CJ92" s="242"/>
      <c r="CK92" s="242"/>
      <c r="CL92" s="242"/>
      <c r="CM92" s="242"/>
      <c r="CN92" s="242"/>
      <c r="CO92" s="242"/>
      <c r="CP92" s="242"/>
      <c r="CQ92" s="242"/>
      <c r="CR92" s="242"/>
      <c r="CS92" s="242"/>
      <c r="CT92" s="242"/>
      <c r="CU92" s="242"/>
      <c r="CV92" s="242"/>
      <c r="CW92" s="244"/>
    </row>
    <row r="93" spans="1:101" s="275" customFormat="1" ht="18.75" customHeight="1">
      <c r="A93" s="424" t="s">
        <v>175</v>
      </c>
      <c r="B93" s="282" t="s">
        <v>103</v>
      </c>
      <c r="C93" s="233">
        <v>0</v>
      </c>
      <c r="D93" s="245"/>
      <c r="E93" s="242"/>
      <c r="F93" s="242"/>
      <c r="G93" s="242"/>
      <c r="H93" s="242"/>
      <c r="I93" s="242"/>
      <c r="J93" s="242"/>
      <c r="K93" s="242"/>
      <c r="L93" s="242"/>
      <c r="M93" s="242"/>
      <c r="N93" s="242"/>
      <c r="O93" s="242"/>
      <c r="P93" s="242"/>
      <c r="Q93" s="242"/>
      <c r="R93" s="242"/>
      <c r="S93" s="242"/>
      <c r="T93" s="244"/>
      <c r="U93" s="245"/>
      <c r="V93" s="242"/>
      <c r="W93" s="242"/>
      <c r="X93" s="242"/>
      <c r="Y93" s="242"/>
      <c r="Z93" s="242"/>
      <c r="AA93" s="242"/>
      <c r="AB93" s="242"/>
      <c r="AC93" s="242"/>
      <c r="AD93" s="242"/>
      <c r="AE93" s="242"/>
      <c r="AF93" s="242"/>
      <c r="AG93" s="242"/>
      <c r="AH93" s="242"/>
      <c r="AI93" s="242"/>
      <c r="AJ93" s="242"/>
      <c r="AK93" s="242"/>
      <c r="AL93" s="242"/>
      <c r="AM93" s="242"/>
      <c r="AN93" s="242"/>
      <c r="AO93" s="242"/>
      <c r="AP93" s="242"/>
      <c r="AQ93" s="242"/>
      <c r="AR93" s="244"/>
      <c r="AS93" s="245"/>
      <c r="AT93" s="242"/>
      <c r="AU93" s="242"/>
      <c r="AV93" s="242"/>
      <c r="AW93" s="242"/>
      <c r="AX93" s="242"/>
      <c r="AY93" s="242"/>
      <c r="AZ93" s="242"/>
      <c r="BA93" s="250"/>
      <c r="BB93" s="252"/>
      <c r="BC93" s="245"/>
      <c r="BD93" s="242"/>
      <c r="BE93" s="242"/>
      <c r="BF93" s="242"/>
      <c r="BG93" s="242"/>
      <c r="BH93" s="242"/>
      <c r="BI93" s="242"/>
      <c r="BJ93" s="242"/>
      <c r="BK93" s="242"/>
      <c r="BL93" s="242"/>
      <c r="BM93" s="244"/>
      <c r="BN93" s="245"/>
      <c r="BO93" s="242"/>
      <c r="BP93" s="242"/>
      <c r="BQ93" s="242"/>
      <c r="BR93" s="242"/>
      <c r="BS93" s="242"/>
      <c r="BT93" s="242"/>
      <c r="BU93" s="242"/>
      <c r="BV93" s="242"/>
      <c r="BW93" s="242"/>
      <c r="BX93" s="242"/>
      <c r="BY93" s="242"/>
      <c r="BZ93" s="242"/>
      <c r="CA93" s="242"/>
      <c r="CB93" s="242"/>
      <c r="CC93" s="242"/>
      <c r="CD93" s="242"/>
      <c r="CE93" s="242"/>
      <c r="CF93" s="242"/>
      <c r="CG93" s="242"/>
      <c r="CH93" s="242"/>
      <c r="CI93" s="242"/>
      <c r="CJ93" s="242"/>
      <c r="CK93" s="242"/>
      <c r="CL93" s="242"/>
      <c r="CM93" s="242"/>
      <c r="CN93" s="242"/>
      <c r="CO93" s="242"/>
      <c r="CP93" s="242"/>
      <c r="CQ93" s="242"/>
      <c r="CR93" s="242"/>
      <c r="CS93" s="242"/>
      <c r="CT93" s="242"/>
      <c r="CU93" s="242"/>
      <c r="CV93" s="242"/>
      <c r="CW93" s="244"/>
    </row>
    <row r="94" spans="1:101" ht="15.75">
      <c r="A94" s="311" t="s">
        <v>176</v>
      </c>
      <c r="B94" s="299" t="s">
        <v>103</v>
      </c>
      <c r="C94" s="233">
        <v>853.33999999999992</v>
      </c>
      <c r="D94" s="240">
        <v>19.350000000000001</v>
      </c>
      <c r="E94" s="235">
        <v>0</v>
      </c>
      <c r="F94" s="236">
        <v>0</v>
      </c>
      <c r="G94" s="235">
        <v>0</v>
      </c>
      <c r="H94" s="236">
        <v>0</v>
      </c>
      <c r="I94" s="236">
        <v>0</v>
      </c>
      <c r="J94" s="235">
        <v>0</v>
      </c>
      <c r="K94" s="236">
        <v>0</v>
      </c>
      <c r="L94" s="236">
        <v>0</v>
      </c>
      <c r="M94" s="236">
        <v>0</v>
      </c>
      <c r="N94" s="236">
        <v>10.37</v>
      </c>
      <c r="O94" s="236">
        <v>12.56</v>
      </c>
      <c r="P94" s="235">
        <v>15.5</v>
      </c>
      <c r="Q94" s="236">
        <v>0</v>
      </c>
      <c r="R94" s="236">
        <v>0</v>
      </c>
      <c r="S94" s="236">
        <v>0</v>
      </c>
      <c r="T94" s="237">
        <v>3.23</v>
      </c>
      <c r="U94" s="240">
        <v>4.16</v>
      </c>
      <c r="V94" s="235">
        <v>0</v>
      </c>
      <c r="W94" s="236">
        <v>6.06</v>
      </c>
      <c r="X94" s="236">
        <v>1.71</v>
      </c>
      <c r="Y94" s="236">
        <v>4.88</v>
      </c>
      <c r="Z94" s="236">
        <v>5.0199999999999996</v>
      </c>
      <c r="AA94" s="236">
        <v>1.9</v>
      </c>
      <c r="AB94" s="235">
        <v>0</v>
      </c>
      <c r="AC94" s="236">
        <v>1.72</v>
      </c>
      <c r="AD94" s="236">
        <v>0</v>
      </c>
      <c r="AE94" s="236">
        <v>0.47</v>
      </c>
      <c r="AF94" s="235">
        <v>0</v>
      </c>
      <c r="AG94" s="236">
        <v>0</v>
      </c>
      <c r="AH94" s="236">
        <v>3.62</v>
      </c>
      <c r="AI94" s="236">
        <v>18.239999999999998</v>
      </c>
      <c r="AJ94" s="236">
        <v>17.98</v>
      </c>
      <c r="AK94" s="236">
        <v>0</v>
      </c>
      <c r="AL94" s="235">
        <v>0</v>
      </c>
      <c r="AM94" s="235">
        <v>0</v>
      </c>
      <c r="AN94" s="235">
        <v>0</v>
      </c>
      <c r="AO94" s="236">
        <v>19.43</v>
      </c>
      <c r="AP94" s="236">
        <v>1.28</v>
      </c>
      <c r="AQ94" s="236">
        <v>133.88999999999999</v>
      </c>
      <c r="AR94" s="237">
        <v>0</v>
      </c>
      <c r="AS94" s="234">
        <v>1.32</v>
      </c>
      <c r="AT94" s="235">
        <v>34.56</v>
      </c>
      <c r="AU94" s="235">
        <v>12.22</v>
      </c>
      <c r="AV94" s="235">
        <v>0</v>
      </c>
      <c r="AW94" s="235">
        <v>3.35</v>
      </c>
      <c r="AX94" s="235">
        <v>36.21</v>
      </c>
      <c r="AY94" s="235">
        <v>10.46</v>
      </c>
      <c r="AZ94" s="235">
        <v>10.34</v>
      </c>
      <c r="BA94" s="235">
        <v>1.03</v>
      </c>
      <c r="BB94" s="239">
        <v>1.17</v>
      </c>
      <c r="BC94" s="240">
        <v>0</v>
      </c>
      <c r="BD94" s="236">
        <v>0</v>
      </c>
      <c r="BE94" s="236">
        <v>42.31</v>
      </c>
      <c r="BF94" s="236">
        <v>13.93</v>
      </c>
      <c r="BG94" s="236">
        <v>0</v>
      </c>
      <c r="BH94" s="236">
        <v>0</v>
      </c>
      <c r="BI94" s="236">
        <v>0</v>
      </c>
      <c r="BJ94" s="236">
        <v>0</v>
      </c>
      <c r="BK94" s="236">
        <v>1.51</v>
      </c>
      <c r="BL94" s="235">
        <v>1.23</v>
      </c>
      <c r="BM94" s="237">
        <v>22.45</v>
      </c>
      <c r="BN94" s="240">
        <v>0</v>
      </c>
      <c r="BO94" s="236">
        <v>14.61</v>
      </c>
      <c r="BP94" s="236">
        <v>17.03</v>
      </c>
      <c r="BQ94" s="236">
        <v>0</v>
      </c>
      <c r="BR94" s="235">
        <v>0</v>
      </c>
      <c r="BS94" s="236">
        <v>0</v>
      </c>
      <c r="BT94" s="236">
        <v>0</v>
      </c>
      <c r="BU94" s="235">
        <v>39.270000000000003</v>
      </c>
      <c r="BV94" s="236">
        <v>105.21</v>
      </c>
      <c r="BW94" s="235">
        <v>11.02</v>
      </c>
      <c r="BX94" s="236">
        <v>0</v>
      </c>
      <c r="BY94" s="236">
        <v>8.43</v>
      </c>
      <c r="BZ94" s="236">
        <v>0</v>
      </c>
      <c r="CA94" s="236">
        <v>0.91</v>
      </c>
      <c r="CB94" s="236">
        <v>0.61</v>
      </c>
      <c r="CC94" s="236">
        <v>182.79</v>
      </c>
      <c r="CD94" s="235">
        <v>0</v>
      </c>
      <c r="CE94" s="236">
        <v>0</v>
      </c>
      <c r="CF94" s="236">
        <v>0</v>
      </c>
      <c r="CG94" s="236">
        <v>0</v>
      </c>
      <c r="CH94" s="236">
        <v>0</v>
      </c>
      <c r="CI94" s="235">
        <v>0</v>
      </c>
      <c r="CJ94" s="235">
        <v>0</v>
      </c>
      <c r="CK94" s="236">
        <v>0</v>
      </c>
      <c r="CL94" s="236">
        <v>0</v>
      </c>
      <c r="CM94" s="235">
        <v>0</v>
      </c>
      <c r="CN94" s="235">
        <v>0</v>
      </c>
      <c r="CO94" s="235">
        <v>0</v>
      </c>
      <c r="CP94" s="235">
        <v>0</v>
      </c>
      <c r="CQ94" s="235">
        <v>0</v>
      </c>
      <c r="CR94" s="235">
        <v>0</v>
      </c>
      <c r="CS94" s="236">
        <v>0</v>
      </c>
      <c r="CT94" s="236">
        <v>0</v>
      </c>
      <c r="CU94" s="235">
        <v>0</v>
      </c>
      <c r="CV94" s="236">
        <v>0</v>
      </c>
      <c r="CW94" s="237">
        <v>0</v>
      </c>
    </row>
    <row r="95" spans="1:101" ht="16.5" thickBot="1">
      <c r="A95" s="312" t="s">
        <v>177</v>
      </c>
      <c r="B95" s="313" t="s">
        <v>103</v>
      </c>
      <c r="C95" s="314">
        <v>9124.14</v>
      </c>
      <c r="D95" s="315">
        <v>19.350000000000001</v>
      </c>
      <c r="E95" s="316">
        <v>38.15</v>
      </c>
      <c r="F95" s="316">
        <v>0</v>
      </c>
      <c r="G95" s="316">
        <v>0</v>
      </c>
      <c r="H95" s="316">
        <v>0</v>
      </c>
      <c r="I95" s="316">
        <v>6.97</v>
      </c>
      <c r="J95" s="316">
        <v>0</v>
      </c>
      <c r="K95" s="316">
        <v>0</v>
      </c>
      <c r="L95" s="316">
        <v>0</v>
      </c>
      <c r="M95" s="316">
        <v>50.78</v>
      </c>
      <c r="N95" s="316">
        <v>129.43</v>
      </c>
      <c r="O95" s="316">
        <v>73.010000000000005</v>
      </c>
      <c r="P95" s="316">
        <v>82.89</v>
      </c>
      <c r="Q95" s="316">
        <v>26.119999999999997</v>
      </c>
      <c r="R95" s="316">
        <v>10.51</v>
      </c>
      <c r="S95" s="316">
        <v>0</v>
      </c>
      <c r="T95" s="314">
        <v>224.56</v>
      </c>
      <c r="U95" s="315">
        <v>7.04</v>
      </c>
      <c r="V95" s="316">
        <v>7.24</v>
      </c>
      <c r="W95" s="316">
        <v>16.189999999999998</v>
      </c>
      <c r="X95" s="316">
        <v>1.71</v>
      </c>
      <c r="Y95" s="316">
        <v>4.88</v>
      </c>
      <c r="Z95" s="316">
        <v>14.799999999999999</v>
      </c>
      <c r="AA95" s="316">
        <v>933.84</v>
      </c>
      <c r="AB95" s="316">
        <v>4.51</v>
      </c>
      <c r="AC95" s="316">
        <v>44.73</v>
      </c>
      <c r="AD95" s="316">
        <v>75.52</v>
      </c>
      <c r="AE95" s="316">
        <v>11.48</v>
      </c>
      <c r="AF95" s="316">
        <v>0</v>
      </c>
      <c r="AG95" s="316">
        <v>8.7200000000000006</v>
      </c>
      <c r="AH95" s="316">
        <v>3.62</v>
      </c>
      <c r="AI95" s="316">
        <v>57.480000000000004</v>
      </c>
      <c r="AJ95" s="316">
        <v>35.89</v>
      </c>
      <c r="AK95" s="316">
        <v>3.6399999999999997</v>
      </c>
      <c r="AL95" s="316">
        <v>0</v>
      </c>
      <c r="AM95" s="316">
        <v>9.9700000000000006</v>
      </c>
      <c r="AN95" s="316">
        <v>0</v>
      </c>
      <c r="AO95" s="316">
        <v>23.56</v>
      </c>
      <c r="AP95" s="316">
        <v>56.82</v>
      </c>
      <c r="AQ95" s="316">
        <v>177</v>
      </c>
      <c r="AR95" s="314">
        <v>12.2</v>
      </c>
      <c r="AS95" s="315">
        <v>65.27</v>
      </c>
      <c r="AT95" s="316">
        <v>46.430000000000007</v>
      </c>
      <c r="AU95" s="316">
        <v>69.73</v>
      </c>
      <c r="AV95" s="316">
        <v>10.6</v>
      </c>
      <c r="AW95" s="316">
        <v>28.34</v>
      </c>
      <c r="AX95" s="316">
        <v>153.66000000000003</v>
      </c>
      <c r="AY95" s="316">
        <v>96.47</v>
      </c>
      <c r="AZ95" s="316">
        <v>398.63</v>
      </c>
      <c r="BA95" s="316">
        <v>7.36</v>
      </c>
      <c r="BB95" s="314">
        <v>60.44</v>
      </c>
      <c r="BC95" s="315">
        <v>3.77</v>
      </c>
      <c r="BD95" s="316">
        <v>16.72</v>
      </c>
      <c r="BE95" s="316">
        <v>298.55</v>
      </c>
      <c r="BF95" s="316">
        <v>30.29</v>
      </c>
      <c r="BG95" s="316">
        <v>46.89</v>
      </c>
      <c r="BH95" s="316">
        <v>18.059999999999999</v>
      </c>
      <c r="BI95" s="316">
        <v>25.41</v>
      </c>
      <c r="BJ95" s="316">
        <v>15.82</v>
      </c>
      <c r="BK95" s="316">
        <v>550.39</v>
      </c>
      <c r="BL95" s="316">
        <v>103.91000000000001</v>
      </c>
      <c r="BM95" s="314">
        <v>2038.43</v>
      </c>
      <c r="BN95" s="315">
        <v>385.51</v>
      </c>
      <c r="BO95" s="316">
        <v>14.61</v>
      </c>
      <c r="BP95" s="316">
        <v>21.98</v>
      </c>
      <c r="BQ95" s="316">
        <v>0</v>
      </c>
      <c r="BR95" s="316">
        <v>38.880000000000003</v>
      </c>
      <c r="BS95" s="316">
        <v>22.08</v>
      </c>
      <c r="BT95" s="316">
        <v>366.87</v>
      </c>
      <c r="BU95" s="316">
        <v>1031.3300000000002</v>
      </c>
      <c r="BV95" s="316">
        <v>118.97</v>
      </c>
      <c r="BW95" s="316">
        <v>11.02</v>
      </c>
      <c r="BX95" s="316">
        <v>6.43</v>
      </c>
      <c r="BY95" s="316">
        <v>11.379999999999999</v>
      </c>
      <c r="BZ95" s="316">
        <v>0</v>
      </c>
      <c r="CA95" s="316">
        <v>2.5</v>
      </c>
      <c r="CB95" s="316">
        <v>23</v>
      </c>
      <c r="CC95" s="316">
        <v>811.8</v>
      </c>
      <c r="CD95" s="316">
        <v>0</v>
      </c>
      <c r="CE95" s="316">
        <v>0</v>
      </c>
      <c r="CF95" s="316">
        <v>0</v>
      </c>
      <c r="CG95" s="316">
        <v>0</v>
      </c>
      <c r="CH95" s="316">
        <v>0</v>
      </c>
      <c r="CI95" s="316">
        <v>0</v>
      </c>
      <c r="CJ95" s="316">
        <v>0</v>
      </c>
      <c r="CK95" s="316">
        <v>0</v>
      </c>
      <c r="CL95" s="316">
        <v>0</v>
      </c>
      <c r="CM95" s="316">
        <v>0</v>
      </c>
      <c r="CN95" s="316">
        <v>0</v>
      </c>
      <c r="CO95" s="316">
        <v>0</v>
      </c>
      <c r="CP95" s="316">
        <v>0</v>
      </c>
      <c r="CQ95" s="316">
        <v>0</v>
      </c>
      <c r="CR95" s="316">
        <v>0</v>
      </c>
      <c r="CS95" s="316">
        <v>0</v>
      </c>
      <c r="CT95" s="316">
        <v>0</v>
      </c>
      <c r="CU95" s="316">
        <v>0</v>
      </c>
      <c r="CV95" s="316">
        <v>0</v>
      </c>
      <c r="CW95" s="314">
        <v>0</v>
      </c>
    </row>
  </sheetData>
  <mergeCells count="115">
    <mergeCell ref="A67:A68"/>
    <mergeCell ref="A49:A50"/>
    <mergeCell ref="A57:A58"/>
    <mergeCell ref="A59:A60"/>
    <mergeCell ref="A61:A62"/>
    <mergeCell ref="A63:A64"/>
    <mergeCell ref="A65:A66"/>
    <mergeCell ref="A26:A27"/>
    <mergeCell ref="A28:A29"/>
    <mergeCell ref="A30:A31"/>
    <mergeCell ref="A32:A33"/>
    <mergeCell ref="A34:A35"/>
    <mergeCell ref="A43:A44"/>
    <mergeCell ref="CR2:CR4"/>
    <mergeCell ref="CS2:CS4"/>
    <mergeCell ref="CT2:CT4"/>
    <mergeCell ref="CU2:CU4"/>
    <mergeCell ref="CV2:CV4"/>
    <mergeCell ref="CW2:CW4"/>
    <mergeCell ref="CL2:CL4"/>
    <mergeCell ref="CM2:CM4"/>
    <mergeCell ref="CN2:CN4"/>
    <mergeCell ref="CO2:CO4"/>
    <mergeCell ref="CP2:CP4"/>
    <mergeCell ref="CQ2:CQ4"/>
    <mergeCell ref="CF2:CF4"/>
    <mergeCell ref="CG2:CG4"/>
    <mergeCell ref="CH2:CH4"/>
    <mergeCell ref="CI2:CI4"/>
    <mergeCell ref="CJ2:CJ4"/>
    <mergeCell ref="CK2:CK4"/>
    <mergeCell ref="BZ2:BZ4"/>
    <mergeCell ref="CA2:CA4"/>
    <mergeCell ref="CB2:CB4"/>
    <mergeCell ref="CC2:CC4"/>
    <mergeCell ref="CD2:CD4"/>
    <mergeCell ref="CE2:CE4"/>
    <mergeCell ref="BT2:BT4"/>
    <mergeCell ref="BU2:BU4"/>
    <mergeCell ref="BV2:BV4"/>
    <mergeCell ref="BW2:BW4"/>
    <mergeCell ref="BX2:BX4"/>
    <mergeCell ref="BY2:BY4"/>
    <mergeCell ref="BN2:BN4"/>
    <mergeCell ref="BO2:BO4"/>
    <mergeCell ref="BP2:BP4"/>
    <mergeCell ref="BQ2:BQ4"/>
    <mergeCell ref="BR2:BR4"/>
    <mergeCell ref="BS2:BS4"/>
    <mergeCell ref="BH2:BH4"/>
    <mergeCell ref="BI2:BI4"/>
    <mergeCell ref="BJ2:BJ4"/>
    <mergeCell ref="BK2:BK4"/>
    <mergeCell ref="BL2:BL4"/>
    <mergeCell ref="BM2:BM4"/>
    <mergeCell ref="BB2:BB4"/>
    <mergeCell ref="BC2:BC4"/>
    <mergeCell ref="BD2:BD4"/>
    <mergeCell ref="BE2:BE4"/>
    <mergeCell ref="BF2:BF4"/>
    <mergeCell ref="BG2:BG4"/>
    <mergeCell ref="AV2:AV4"/>
    <mergeCell ref="AW2:AW4"/>
    <mergeCell ref="AX2:AX4"/>
    <mergeCell ref="AY2:AY4"/>
    <mergeCell ref="AZ2:AZ4"/>
    <mergeCell ref="BA2:BA4"/>
    <mergeCell ref="AP2:AP4"/>
    <mergeCell ref="AQ2:AQ4"/>
    <mergeCell ref="AR2:AR4"/>
    <mergeCell ref="AS2:AS4"/>
    <mergeCell ref="AT2:AT4"/>
    <mergeCell ref="AU2:AU4"/>
    <mergeCell ref="AJ2:AJ4"/>
    <mergeCell ref="AK2:AK4"/>
    <mergeCell ref="AL2:AL4"/>
    <mergeCell ref="AM2:AM4"/>
    <mergeCell ref="AN2:AN4"/>
    <mergeCell ref="AO2:AO4"/>
    <mergeCell ref="AD2:AD4"/>
    <mergeCell ref="AE2:AE4"/>
    <mergeCell ref="AF2:AF4"/>
    <mergeCell ref="AG2:AG4"/>
    <mergeCell ref="AH2:AH4"/>
    <mergeCell ref="AI2:AI4"/>
    <mergeCell ref="X2:X4"/>
    <mergeCell ref="Y2:Y4"/>
    <mergeCell ref="Z2:Z4"/>
    <mergeCell ref="AA2:AA4"/>
    <mergeCell ref="AB2:AB4"/>
    <mergeCell ref="AC2:AC4"/>
    <mergeCell ref="R2:R4"/>
    <mergeCell ref="S2:S4"/>
    <mergeCell ref="T2:T4"/>
    <mergeCell ref="U2:U4"/>
    <mergeCell ref="V2:V4"/>
    <mergeCell ref="W2:W4"/>
    <mergeCell ref="O2:O4"/>
    <mergeCell ref="P2:P4"/>
    <mergeCell ref="Q2:Q4"/>
    <mergeCell ref="F2:F4"/>
    <mergeCell ref="G2:G4"/>
    <mergeCell ref="H2:H4"/>
    <mergeCell ref="I2:I4"/>
    <mergeCell ref="J2:J4"/>
    <mergeCell ref="K2:K4"/>
    <mergeCell ref="A1:C1"/>
    <mergeCell ref="A2:A4"/>
    <mergeCell ref="B2:B4"/>
    <mergeCell ref="C2:C4"/>
    <mergeCell ref="D2:D4"/>
    <mergeCell ref="E2:E4"/>
    <mergeCell ref="L2:L4"/>
    <mergeCell ref="M2:M4"/>
    <mergeCell ref="N2:N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W95"/>
  <sheetViews>
    <sheetView workbookViewId="0">
      <pane xSplit="3" ySplit="4" topLeftCell="D79" activePane="bottomRight" state="frozen"/>
      <selection pane="topRight" activeCell="D1" sqref="D1"/>
      <selection pane="bottomLeft" activeCell="A5" sqref="A5"/>
      <selection pane="bottomRight" sqref="A1:C1"/>
    </sheetView>
  </sheetViews>
  <sheetFormatPr defaultRowHeight="15"/>
  <cols>
    <col min="1" max="1" width="50.42578125" customWidth="1"/>
    <col min="2" max="2" width="14.28515625" customWidth="1"/>
    <col min="3" max="3" width="14.140625" customWidth="1"/>
  </cols>
  <sheetData>
    <row r="1" spans="1:101" ht="49.5" customHeight="1" thickBot="1">
      <c r="A1" s="479" t="s">
        <v>188</v>
      </c>
      <c r="B1" s="479"/>
      <c r="C1" s="479"/>
    </row>
    <row r="2" spans="1:101" ht="54.95" customHeight="1">
      <c r="A2" s="498" t="s">
        <v>1</v>
      </c>
      <c r="B2" s="500" t="s">
        <v>2</v>
      </c>
      <c r="C2" s="502" t="s">
        <v>3</v>
      </c>
      <c r="D2" s="494" t="s">
        <v>4</v>
      </c>
      <c r="E2" s="490" t="s">
        <v>5</v>
      </c>
      <c r="F2" s="490" t="s">
        <v>6</v>
      </c>
      <c r="G2" s="490" t="s">
        <v>7</v>
      </c>
      <c r="H2" s="490" t="s">
        <v>8</v>
      </c>
      <c r="I2" s="490" t="s">
        <v>9</v>
      </c>
      <c r="J2" s="490" t="s">
        <v>10</v>
      </c>
      <c r="K2" s="490" t="s">
        <v>11</v>
      </c>
      <c r="L2" s="490" t="s">
        <v>12</v>
      </c>
      <c r="M2" s="490" t="s">
        <v>13</v>
      </c>
      <c r="N2" s="490" t="s">
        <v>14</v>
      </c>
      <c r="O2" s="490" t="s">
        <v>15</v>
      </c>
      <c r="P2" s="490" t="s">
        <v>16</v>
      </c>
      <c r="Q2" s="490" t="s">
        <v>17</v>
      </c>
      <c r="R2" s="490" t="s">
        <v>18</v>
      </c>
      <c r="S2" s="490" t="s">
        <v>19</v>
      </c>
      <c r="T2" s="492" t="s">
        <v>20</v>
      </c>
      <c r="U2" s="494" t="s">
        <v>21</v>
      </c>
      <c r="V2" s="490" t="s">
        <v>22</v>
      </c>
      <c r="W2" s="490" t="s">
        <v>23</v>
      </c>
      <c r="X2" s="490" t="s">
        <v>24</v>
      </c>
      <c r="Y2" s="490" t="s">
        <v>25</v>
      </c>
      <c r="Z2" s="490" t="s">
        <v>26</v>
      </c>
      <c r="AA2" s="490" t="s">
        <v>27</v>
      </c>
      <c r="AB2" s="490" t="s">
        <v>28</v>
      </c>
      <c r="AC2" s="490" t="s">
        <v>29</v>
      </c>
      <c r="AD2" s="490" t="s">
        <v>30</v>
      </c>
      <c r="AE2" s="490" t="s">
        <v>31</v>
      </c>
      <c r="AF2" s="490" t="s">
        <v>32</v>
      </c>
      <c r="AG2" s="490" t="s">
        <v>33</v>
      </c>
      <c r="AH2" s="490" t="s">
        <v>34</v>
      </c>
      <c r="AI2" s="490" t="s">
        <v>35</v>
      </c>
      <c r="AJ2" s="490" t="s">
        <v>36</v>
      </c>
      <c r="AK2" s="490" t="s">
        <v>37</v>
      </c>
      <c r="AL2" s="490" t="s">
        <v>38</v>
      </c>
      <c r="AM2" s="490" t="s">
        <v>39</v>
      </c>
      <c r="AN2" s="490" t="s">
        <v>40</v>
      </c>
      <c r="AO2" s="490" t="s">
        <v>41</v>
      </c>
      <c r="AP2" s="490" t="s">
        <v>42</v>
      </c>
      <c r="AQ2" s="490" t="s">
        <v>43</v>
      </c>
      <c r="AR2" s="492" t="s">
        <v>44</v>
      </c>
      <c r="AS2" s="494" t="s">
        <v>45</v>
      </c>
      <c r="AT2" s="490" t="s">
        <v>46</v>
      </c>
      <c r="AU2" s="490" t="s">
        <v>47</v>
      </c>
      <c r="AV2" s="496" t="s">
        <v>48</v>
      </c>
      <c r="AW2" s="490" t="s">
        <v>49</v>
      </c>
      <c r="AX2" s="490" t="s">
        <v>50</v>
      </c>
      <c r="AY2" s="490" t="s">
        <v>51</v>
      </c>
      <c r="AZ2" s="490" t="s">
        <v>52</v>
      </c>
      <c r="BA2" s="490" t="s">
        <v>53</v>
      </c>
      <c r="BB2" s="492" t="s">
        <v>54</v>
      </c>
      <c r="BC2" s="494" t="s">
        <v>55</v>
      </c>
      <c r="BD2" s="490" t="s">
        <v>56</v>
      </c>
      <c r="BE2" s="490" t="s">
        <v>57</v>
      </c>
      <c r="BF2" s="490" t="s">
        <v>58</v>
      </c>
      <c r="BG2" s="490" t="s">
        <v>59</v>
      </c>
      <c r="BH2" s="490" t="s">
        <v>60</v>
      </c>
      <c r="BI2" s="490" t="s">
        <v>61</v>
      </c>
      <c r="BJ2" s="490" t="s">
        <v>62</v>
      </c>
      <c r="BK2" s="490" t="s">
        <v>63</v>
      </c>
      <c r="BL2" s="490" t="s">
        <v>64</v>
      </c>
      <c r="BM2" s="492" t="s">
        <v>65</v>
      </c>
      <c r="BN2" s="494" t="s">
        <v>66</v>
      </c>
      <c r="BO2" s="490" t="s">
        <v>67</v>
      </c>
      <c r="BP2" s="490" t="s">
        <v>68</v>
      </c>
      <c r="BQ2" s="490" t="s">
        <v>69</v>
      </c>
      <c r="BR2" s="490" t="s">
        <v>70</v>
      </c>
      <c r="BS2" s="490" t="s">
        <v>71</v>
      </c>
      <c r="BT2" s="490" t="s">
        <v>72</v>
      </c>
      <c r="BU2" s="490" t="s">
        <v>73</v>
      </c>
      <c r="BV2" s="490" t="s">
        <v>74</v>
      </c>
      <c r="BW2" s="490" t="s">
        <v>75</v>
      </c>
      <c r="BX2" s="490" t="s">
        <v>76</v>
      </c>
      <c r="BY2" s="490" t="s">
        <v>77</v>
      </c>
      <c r="BZ2" s="490" t="s">
        <v>78</v>
      </c>
      <c r="CA2" s="490" t="s">
        <v>79</v>
      </c>
      <c r="CB2" s="490" t="s">
        <v>80</v>
      </c>
      <c r="CC2" s="490" t="s">
        <v>81</v>
      </c>
      <c r="CD2" s="490" t="s">
        <v>82</v>
      </c>
      <c r="CE2" s="490" t="s">
        <v>83</v>
      </c>
      <c r="CF2" s="490" t="s">
        <v>84</v>
      </c>
      <c r="CG2" s="490" t="s">
        <v>85</v>
      </c>
      <c r="CH2" s="490" t="s">
        <v>86</v>
      </c>
      <c r="CI2" s="490" t="s">
        <v>87</v>
      </c>
      <c r="CJ2" s="490" t="s">
        <v>88</v>
      </c>
      <c r="CK2" s="490" t="s">
        <v>89</v>
      </c>
      <c r="CL2" s="490" t="s">
        <v>90</v>
      </c>
      <c r="CM2" s="490" t="s">
        <v>91</v>
      </c>
      <c r="CN2" s="490" t="s">
        <v>92</v>
      </c>
      <c r="CO2" s="490" t="s">
        <v>93</v>
      </c>
      <c r="CP2" s="490" t="s">
        <v>94</v>
      </c>
      <c r="CQ2" s="490" t="s">
        <v>95</v>
      </c>
      <c r="CR2" s="490" t="s">
        <v>96</v>
      </c>
      <c r="CS2" s="490" t="s">
        <v>97</v>
      </c>
      <c r="CT2" s="490" t="s">
        <v>98</v>
      </c>
      <c r="CU2" s="490" t="s">
        <v>99</v>
      </c>
      <c r="CV2" s="490" t="s">
        <v>100</v>
      </c>
      <c r="CW2" s="492" t="s">
        <v>101</v>
      </c>
    </row>
    <row r="3" spans="1:101" ht="54.95" customHeight="1">
      <c r="A3" s="499"/>
      <c r="B3" s="501"/>
      <c r="C3" s="503"/>
      <c r="D3" s="495"/>
      <c r="E3" s="491"/>
      <c r="F3" s="491"/>
      <c r="G3" s="491"/>
      <c r="H3" s="491"/>
      <c r="I3" s="491"/>
      <c r="J3" s="491"/>
      <c r="K3" s="491"/>
      <c r="L3" s="491"/>
      <c r="M3" s="491"/>
      <c r="N3" s="491"/>
      <c r="O3" s="491"/>
      <c r="P3" s="491"/>
      <c r="Q3" s="491"/>
      <c r="R3" s="491"/>
      <c r="S3" s="491"/>
      <c r="T3" s="493"/>
      <c r="U3" s="495"/>
      <c r="V3" s="491"/>
      <c r="W3" s="491"/>
      <c r="X3" s="491"/>
      <c r="Y3" s="491"/>
      <c r="Z3" s="491"/>
      <c r="AA3" s="491"/>
      <c r="AB3" s="491"/>
      <c r="AC3" s="491"/>
      <c r="AD3" s="491"/>
      <c r="AE3" s="491"/>
      <c r="AF3" s="491"/>
      <c r="AG3" s="491"/>
      <c r="AH3" s="491"/>
      <c r="AI3" s="491"/>
      <c r="AJ3" s="491"/>
      <c r="AK3" s="491"/>
      <c r="AL3" s="491"/>
      <c r="AM3" s="491"/>
      <c r="AN3" s="491"/>
      <c r="AO3" s="491"/>
      <c r="AP3" s="491"/>
      <c r="AQ3" s="491"/>
      <c r="AR3" s="493"/>
      <c r="AS3" s="495"/>
      <c r="AT3" s="491"/>
      <c r="AU3" s="491"/>
      <c r="AV3" s="497"/>
      <c r="AW3" s="491"/>
      <c r="AX3" s="491"/>
      <c r="AY3" s="491"/>
      <c r="AZ3" s="491"/>
      <c r="BA3" s="491"/>
      <c r="BB3" s="493"/>
      <c r="BC3" s="495"/>
      <c r="BD3" s="491"/>
      <c r="BE3" s="491"/>
      <c r="BF3" s="491"/>
      <c r="BG3" s="491"/>
      <c r="BH3" s="491"/>
      <c r="BI3" s="491"/>
      <c r="BJ3" s="491"/>
      <c r="BK3" s="491"/>
      <c r="BL3" s="491"/>
      <c r="BM3" s="493"/>
      <c r="BN3" s="495"/>
      <c r="BO3" s="491"/>
      <c r="BP3" s="491"/>
      <c r="BQ3" s="491"/>
      <c r="BR3" s="491"/>
      <c r="BS3" s="491"/>
      <c r="BT3" s="491"/>
      <c r="BU3" s="491"/>
      <c r="BV3" s="491"/>
      <c r="BW3" s="491"/>
      <c r="BX3" s="491"/>
      <c r="BY3" s="491"/>
      <c r="BZ3" s="491"/>
      <c r="CA3" s="491"/>
      <c r="CB3" s="491"/>
      <c r="CC3" s="491"/>
      <c r="CD3" s="491"/>
      <c r="CE3" s="491"/>
      <c r="CF3" s="491"/>
      <c r="CG3" s="491"/>
      <c r="CH3" s="491"/>
      <c r="CI3" s="491"/>
      <c r="CJ3" s="491"/>
      <c r="CK3" s="491"/>
      <c r="CL3" s="491"/>
      <c r="CM3" s="491"/>
      <c r="CN3" s="491"/>
      <c r="CO3" s="491"/>
      <c r="CP3" s="491"/>
      <c r="CQ3" s="491"/>
      <c r="CR3" s="491"/>
      <c r="CS3" s="491"/>
      <c r="CT3" s="491"/>
      <c r="CU3" s="491"/>
      <c r="CV3" s="491"/>
      <c r="CW3" s="493"/>
    </row>
    <row r="4" spans="1:101" ht="54.95" customHeight="1">
      <c r="A4" s="499"/>
      <c r="B4" s="501"/>
      <c r="C4" s="503"/>
      <c r="D4" s="495"/>
      <c r="E4" s="491"/>
      <c r="F4" s="491"/>
      <c r="G4" s="491"/>
      <c r="H4" s="491"/>
      <c r="I4" s="491"/>
      <c r="J4" s="491"/>
      <c r="K4" s="491"/>
      <c r="L4" s="491"/>
      <c r="M4" s="491"/>
      <c r="N4" s="491"/>
      <c r="O4" s="491"/>
      <c r="P4" s="491"/>
      <c r="Q4" s="491"/>
      <c r="R4" s="491"/>
      <c r="S4" s="491"/>
      <c r="T4" s="493"/>
      <c r="U4" s="495"/>
      <c r="V4" s="491"/>
      <c r="W4" s="491"/>
      <c r="X4" s="491"/>
      <c r="Y4" s="491"/>
      <c r="Z4" s="491"/>
      <c r="AA4" s="491"/>
      <c r="AB4" s="491"/>
      <c r="AC4" s="491"/>
      <c r="AD4" s="491"/>
      <c r="AE4" s="491"/>
      <c r="AF4" s="491"/>
      <c r="AG4" s="491"/>
      <c r="AH4" s="491"/>
      <c r="AI4" s="491"/>
      <c r="AJ4" s="491"/>
      <c r="AK4" s="491"/>
      <c r="AL4" s="491"/>
      <c r="AM4" s="491"/>
      <c r="AN4" s="491"/>
      <c r="AO4" s="491"/>
      <c r="AP4" s="491"/>
      <c r="AQ4" s="491"/>
      <c r="AR4" s="493"/>
      <c r="AS4" s="495"/>
      <c r="AT4" s="491"/>
      <c r="AU4" s="491"/>
      <c r="AV4" s="497"/>
      <c r="AW4" s="491"/>
      <c r="AX4" s="491"/>
      <c r="AY4" s="491"/>
      <c r="AZ4" s="491"/>
      <c r="BA4" s="491"/>
      <c r="BB4" s="493"/>
      <c r="BC4" s="495"/>
      <c r="BD4" s="491"/>
      <c r="BE4" s="491"/>
      <c r="BF4" s="491"/>
      <c r="BG4" s="491"/>
      <c r="BH4" s="491"/>
      <c r="BI4" s="491"/>
      <c r="BJ4" s="491"/>
      <c r="BK4" s="491"/>
      <c r="BL4" s="491"/>
      <c r="BM4" s="493"/>
      <c r="BN4" s="495"/>
      <c r="BO4" s="491"/>
      <c r="BP4" s="491"/>
      <c r="BQ4" s="491"/>
      <c r="BR4" s="491"/>
      <c r="BS4" s="491"/>
      <c r="BT4" s="491"/>
      <c r="BU4" s="491"/>
      <c r="BV4" s="491"/>
      <c r="BW4" s="491"/>
      <c r="BX4" s="491"/>
      <c r="BY4" s="491"/>
      <c r="BZ4" s="491"/>
      <c r="CA4" s="491"/>
      <c r="CB4" s="491"/>
      <c r="CC4" s="491"/>
      <c r="CD4" s="491"/>
      <c r="CE4" s="491"/>
      <c r="CF4" s="491"/>
      <c r="CG4" s="491"/>
      <c r="CH4" s="491"/>
      <c r="CI4" s="491"/>
      <c r="CJ4" s="491"/>
      <c r="CK4" s="491"/>
      <c r="CL4" s="491"/>
      <c r="CM4" s="491"/>
      <c r="CN4" s="491"/>
      <c r="CO4" s="491"/>
      <c r="CP4" s="491"/>
      <c r="CQ4" s="491"/>
      <c r="CR4" s="491"/>
      <c r="CS4" s="491"/>
      <c r="CT4" s="491"/>
      <c r="CU4" s="491"/>
      <c r="CV4" s="491"/>
      <c r="CW4" s="493"/>
    </row>
    <row r="5" spans="1:101" ht="9.75" customHeight="1">
      <c r="A5" s="431"/>
      <c r="B5" s="432"/>
      <c r="C5" s="433"/>
      <c r="D5" s="430"/>
      <c r="E5" s="428"/>
      <c r="F5" s="428"/>
      <c r="G5" s="428"/>
      <c r="H5" s="428"/>
      <c r="I5" s="428"/>
      <c r="J5" s="428"/>
      <c r="K5" s="428"/>
      <c r="L5" s="428"/>
      <c r="M5" s="428"/>
      <c r="N5" s="428"/>
      <c r="O5" s="428"/>
      <c r="P5" s="428"/>
      <c r="Q5" s="428"/>
      <c r="R5" s="428"/>
      <c r="S5" s="428"/>
      <c r="T5" s="429"/>
      <c r="U5" s="430"/>
      <c r="V5" s="428"/>
      <c r="W5" s="428"/>
      <c r="X5" s="428"/>
      <c r="Y5" s="428"/>
      <c r="Z5" s="428"/>
      <c r="AA5" s="428"/>
      <c r="AB5" s="428"/>
      <c r="AC5" s="428"/>
      <c r="AD5" s="428"/>
      <c r="AE5" s="428"/>
      <c r="AF5" s="428"/>
      <c r="AG5" s="428"/>
      <c r="AH5" s="428"/>
      <c r="AI5" s="428"/>
      <c r="AJ5" s="428"/>
      <c r="AK5" s="428"/>
      <c r="AL5" s="428"/>
      <c r="AM5" s="428"/>
      <c r="AN5" s="428"/>
      <c r="AO5" s="428"/>
      <c r="AP5" s="428"/>
      <c r="AQ5" s="428"/>
      <c r="AR5" s="429"/>
      <c r="AS5" s="430"/>
      <c r="AT5" s="428"/>
      <c r="AU5" s="428"/>
      <c r="AV5" s="428"/>
      <c r="AW5" s="428"/>
      <c r="AX5" s="428"/>
      <c r="AY5" s="428"/>
      <c r="AZ5" s="428"/>
      <c r="BA5" s="428"/>
      <c r="BB5" s="429"/>
      <c r="BC5" s="430"/>
      <c r="BD5" s="428"/>
      <c r="BE5" s="428"/>
      <c r="BF5" s="428"/>
      <c r="BG5" s="428"/>
      <c r="BH5" s="428"/>
      <c r="BI5" s="428"/>
      <c r="BJ5" s="428"/>
      <c r="BK5" s="428"/>
      <c r="BL5" s="428"/>
      <c r="BM5" s="429"/>
      <c r="BN5" s="430"/>
      <c r="BO5" s="428"/>
      <c r="BP5" s="428"/>
      <c r="BQ5" s="428"/>
      <c r="BR5" s="428"/>
      <c r="BS5" s="428"/>
      <c r="BT5" s="428"/>
      <c r="BU5" s="428"/>
      <c r="BV5" s="428"/>
      <c r="BW5" s="428"/>
      <c r="BX5" s="428"/>
      <c r="BY5" s="428"/>
      <c r="BZ5" s="428"/>
      <c r="CA5" s="428"/>
      <c r="CB5" s="428"/>
      <c r="CC5" s="428"/>
      <c r="CD5" s="428"/>
      <c r="CE5" s="428"/>
      <c r="CF5" s="428"/>
      <c r="CG5" s="428"/>
      <c r="CH5" s="428"/>
      <c r="CI5" s="428"/>
      <c r="CJ5" s="428"/>
      <c r="CK5" s="428"/>
      <c r="CL5" s="428"/>
      <c r="CM5" s="428"/>
      <c r="CN5" s="428"/>
      <c r="CO5" s="428"/>
      <c r="CP5" s="428"/>
      <c r="CQ5" s="428"/>
      <c r="CR5" s="428"/>
      <c r="CS5" s="428"/>
      <c r="CT5" s="428"/>
      <c r="CU5" s="428"/>
      <c r="CV5" s="428"/>
      <c r="CW5" s="429"/>
    </row>
    <row r="6" spans="1:101" ht="15.75">
      <c r="A6" s="219" t="s">
        <v>102</v>
      </c>
      <c r="B6" s="220" t="s">
        <v>103</v>
      </c>
      <c r="C6" s="221">
        <v>6622.6699999999992</v>
      </c>
      <c r="D6" s="221">
        <v>0</v>
      </c>
      <c r="E6" s="221">
        <v>39.03</v>
      </c>
      <c r="F6" s="221">
        <v>0</v>
      </c>
      <c r="G6" s="221">
        <v>0</v>
      </c>
      <c r="H6" s="221">
        <v>0</v>
      </c>
      <c r="I6" s="221">
        <v>72.55</v>
      </c>
      <c r="J6" s="221">
        <v>0</v>
      </c>
      <c r="K6" s="221">
        <v>0</v>
      </c>
      <c r="L6" s="221">
        <v>0</v>
      </c>
      <c r="M6" s="221">
        <v>0</v>
      </c>
      <c r="N6" s="221">
        <v>24.18</v>
      </c>
      <c r="O6" s="221">
        <v>0</v>
      </c>
      <c r="P6" s="221">
        <v>0</v>
      </c>
      <c r="Q6" s="221">
        <v>0</v>
      </c>
      <c r="R6" s="221">
        <v>0</v>
      </c>
      <c r="S6" s="221">
        <v>0</v>
      </c>
      <c r="T6" s="221">
        <v>0</v>
      </c>
      <c r="U6" s="221">
        <v>1.65</v>
      </c>
      <c r="V6" s="221">
        <v>495.2</v>
      </c>
      <c r="W6" s="221">
        <v>69.38</v>
      </c>
      <c r="X6" s="221">
        <v>0</v>
      </c>
      <c r="Y6" s="221">
        <v>25.06</v>
      </c>
      <c r="Z6" s="221">
        <v>3.93</v>
      </c>
      <c r="AA6" s="221">
        <v>0</v>
      </c>
      <c r="AB6" s="221">
        <v>799.03</v>
      </c>
      <c r="AC6" s="221">
        <v>0</v>
      </c>
      <c r="AD6" s="221">
        <v>0</v>
      </c>
      <c r="AE6" s="221">
        <v>0</v>
      </c>
      <c r="AF6" s="221">
        <v>0</v>
      </c>
      <c r="AG6" s="221">
        <v>0</v>
      </c>
      <c r="AH6" s="221">
        <v>0</v>
      </c>
      <c r="AI6" s="221">
        <v>1.65</v>
      </c>
      <c r="AJ6" s="221">
        <v>1.65</v>
      </c>
      <c r="AK6" s="221">
        <v>0</v>
      </c>
      <c r="AL6" s="221">
        <v>0</v>
      </c>
      <c r="AM6" s="221">
        <v>274.3</v>
      </c>
      <c r="AN6" s="221">
        <v>0</v>
      </c>
      <c r="AO6" s="221">
        <v>0</v>
      </c>
      <c r="AP6" s="221">
        <v>1.1000000000000001</v>
      </c>
      <c r="AQ6" s="221">
        <v>51.26</v>
      </c>
      <c r="AR6" s="221">
        <v>0</v>
      </c>
      <c r="AS6" s="221">
        <v>0</v>
      </c>
      <c r="AT6" s="221">
        <v>0</v>
      </c>
      <c r="AU6" s="221">
        <v>80.400000000000006</v>
      </c>
      <c r="AV6" s="221">
        <v>0</v>
      </c>
      <c r="AW6" s="221">
        <v>0</v>
      </c>
      <c r="AX6" s="221">
        <v>49.17</v>
      </c>
      <c r="AY6" s="221">
        <v>39.03</v>
      </c>
      <c r="AZ6" s="221">
        <v>252.63</v>
      </c>
      <c r="BA6" s="221">
        <v>0</v>
      </c>
      <c r="BB6" s="221">
        <v>0</v>
      </c>
      <c r="BC6" s="221">
        <v>0</v>
      </c>
      <c r="BD6" s="221">
        <v>0</v>
      </c>
      <c r="BE6" s="221">
        <v>0</v>
      </c>
      <c r="BF6" s="221">
        <v>0</v>
      </c>
      <c r="BG6" s="221">
        <v>0</v>
      </c>
      <c r="BH6" s="221">
        <v>0</v>
      </c>
      <c r="BI6" s="221">
        <v>23.9</v>
      </c>
      <c r="BJ6" s="221">
        <v>0</v>
      </c>
      <c r="BK6" s="221">
        <v>656.17</v>
      </c>
      <c r="BL6" s="221">
        <v>0</v>
      </c>
      <c r="BM6" s="221">
        <v>498.82</v>
      </c>
      <c r="BN6" s="221">
        <v>290.83999999999997</v>
      </c>
      <c r="BO6" s="221">
        <v>1.2</v>
      </c>
      <c r="BP6" s="221">
        <v>797.4</v>
      </c>
      <c r="BQ6" s="221">
        <v>0</v>
      </c>
      <c r="BR6" s="221">
        <v>0</v>
      </c>
      <c r="BS6" s="221">
        <v>0</v>
      </c>
      <c r="BT6" s="221">
        <v>0</v>
      </c>
      <c r="BU6" s="221">
        <v>0</v>
      </c>
      <c r="BV6" s="221">
        <v>0.6</v>
      </c>
      <c r="BW6" s="221">
        <v>0</v>
      </c>
      <c r="BX6" s="221">
        <v>190.07</v>
      </c>
      <c r="BY6" s="221">
        <v>0</v>
      </c>
      <c r="BZ6" s="221">
        <v>824.08</v>
      </c>
      <c r="CA6" s="221">
        <v>0</v>
      </c>
      <c r="CB6" s="221">
        <v>1058.3899999999999</v>
      </c>
      <c r="CC6" s="221">
        <v>0</v>
      </c>
      <c r="CD6" s="221">
        <v>0</v>
      </c>
      <c r="CE6" s="221">
        <v>0</v>
      </c>
      <c r="CF6" s="221">
        <v>0</v>
      </c>
      <c r="CG6" s="221">
        <v>0</v>
      </c>
      <c r="CH6" s="221">
        <v>0</v>
      </c>
      <c r="CI6" s="221">
        <v>0</v>
      </c>
      <c r="CJ6" s="221">
        <v>0</v>
      </c>
      <c r="CK6" s="221">
        <v>0</v>
      </c>
      <c r="CL6" s="221">
        <v>0</v>
      </c>
      <c r="CM6" s="221">
        <v>0</v>
      </c>
      <c r="CN6" s="221">
        <v>0</v>
      </c>
      <c r="CO6" s="221">
        <v>0</v>
      </c>
      <c r="CP6" s="221">
        <v>0</v>
      </c>
      <c r="CQ6" s="221">
        <v>0</v>
      </c>
      <c r="CR6" s="221">
        <v>0</v>
      </c>
      <c r="CS6" s="221">
        <v>0</v>
      </c>
      <c r="CT6" s="221">
        <v>0</v>
      </c>
      <c r="CU6" s="221">
        <v>0</v>
      </c>
      <c r="CV6" s="221">
        <v>0</v>
      </c>
      <c r="CW6" s="221">
        <v>0</v>
      </c>
    </row>
    <row r="7" spans="1:101" ht="15.75">
      <c r="A7" s="222" t="s">
        <v>104</v>
      </c>
      <c r="B7" s="223" t="s">
        <v>105</v>
      </c>
      <c r="C7" s="224"/>
      <c r="D7" s="225"/>
      <c r="E7" s="226"/>
      <c r="F7" s="226"/>
      <c r="G7" s="226"/>
      <c r="H7" s="226"/>
      <c r="I7" s="226"/>
      <c r="J7" s="226"/>
      <c r="K7" s="226"/>
      <c r="L7" s="226"/>
      <c r="M7" s="226"/>
      <c r="N7" s="226"/>
      <c r="O7" s="226"/>
      <c r="P7" s="226"/>
      <c r="Q7" s="226"/>
      <c r="R7" s="226"/>
      <c r="S7" s="226"/>
      <c r="T7" s="224"/>
      <c r="U7" s="225"/>
      <c r="V7" s="226"/>
      <c r="W7" s="226"/>
      <c r="X7" s="226"/>
      <c r="Y7" s="226"/>
      <c r="Z7" s="226"/>
      <c r="AA7" s="226"/>
      <c r="AB7" s="226"/>
      <c r="AC7" s="226"/>
      <c r="AD7" s="226"/>
      <c r="AE7" s="226"/>
      <c r="AF7" s="226"/>
      <c r="AG7" s="226"/>
      <c r="AH7" s="226"/>
      <c r="AI7" s="226"/>
      <c r="AJ7" s="226"/>
      <c r="AK7" s="226"/>
      <c r="AL7" s="226"/>
      <c r="AM7" s="226"/>
      <c r="AN7" s="226"/>
      <c r="AO7" s="226"/>
      <c r="AP7" s="226"/>
      <c r="AQ7" s="226"/>
      <c r="AR7" s="224"/>
      <c r="AS7" s="225"/>
      <c r="AT7" s="226"/>
      <c r="AU7" s="226"/>
      <c r="AV7" s="226"/>
      <c r="AW7" s="226"/>
      <c r="AX7" s="226"/>
      <c r="AY7" s="226"/>
      <c r="AZ7" s="226"/>
      <c r="BA7" s="226"/>
      <c r="BB7" s="224"/>
      <c r="BC7" s="225"/>
      <c r="BD7" s="226"/>
      <c r="BE7" s="226"/>
      <c r="BF7" s="226"/>
      <c r="BG7" s="226"/>
      <c r="BH7" s="226"/>
      <c r="BI7" s="226"/>
      <c r="BJ7" s="226"/>
      <c r="BK7" s="226"/>
      <c r="BL7" s="226"/>
      <c r="BM7" s="224"/>
      <c r="BN7" s="225"/>
      <c r="BO7" s="226"/>
      <c r="BP7" s="226"/>
      <c r="BQ7" s="226"/>
      <c r="BR7" s="226"/>
      <c r="BS7" s="226"/>
      <c r="BT7" s="226"/>
      <c r="BU7" s="226"/>
      <c r="BV7" s="226"/>
      <c r="BW7" s="226"/>
      <c r="BX7" s="226"/>
      <c r="BY7" s="226"/>
      <c r="BZ7" s="226"/>
      <c r="CA7" s="226"/>
      <c r="CB7" s="226"/>
      <c r="CC7" s="226"/>
      <c r="CD7" s="226"/>
      <c r="CE7" s="226"/>
      <c r="CF7" s="226"/>
      <c r="CG7" s="226"/>
      <c r="CH7" s="226"/>
      <c r="CI7" s="226"/>
      <c r="CJ7" s="226"/>
      <c r="CK7" s="226"/>
      <c r="CL7" s="226"/>
      <c r="CM7" s="226"/>
      <c r="CN7" s="226"/>
      <c r="CO7" s="226"/>
      <c r="CP7" s="226"/>
      <c r="CQ7" s="226"/>
      <c r="CR7" s="226"/>
      <c r="CS7" s="226"/>
      <c r="CT7" s="226"/>
      <c r="CU7" s="226"/>
      <c r="CV7" s="226"/>
      <c r="CW7" s="224"/>
    </row>
    <row r="8" spans="1:101" ht="15.75">
      <c r="A8" s="227" t="s">
        <v>106</v>
      </c>
      <c r="B8" s="223" t="s">
        <v>107</v>
      </c>
      <c r="C8" s="224">
        <v>0</v>
      </c>
      <c r="D8" s="225">
        <v>0</v>
      </c>
      <c r="E8" s="226">
        <v>0</v>
      </c>
      <c r="F8" s="226">
        <v>0</v>
      </c>
      <c r="G8" s="226">
        <v>0</v>
      </c>
      <c r="H8" s="226">
        <v>0</v>
      </c>
      <c r="I8" s="226">
        <v>0</v>
      </c>
      <c r="J8" s="226">
        <v>0</v>
      </c>
      <c r="K8" s="226">
        <v>0</v>
      </c>
      <c r="L8" s="226">
        <v>0</v>
      </c>
      <c r="M8" s="226">
        <v>0</v>
      </c>
      <c r="N8" s="226">
        <v>0</v>
      </c>
      <c r="O8" s="226">
        <v>0</v>
      </c>
      <c r="P8" s="226">
        <v>0</v>
      </c>
      <c r="Q8" s="226">
        <v>0</v>
      </c>
      <c r="R8" s="226">
        <v>0</v>
      </c>
      <c r="S8" s="226">
        <v>0</v>
      </c>
      <c r="T8" s="224">
        <v>0</v>
      </c>
      <c r="U8" s="225">
        <v>0</v>
      </c>
      <c r="V8" s="226">
        <v>0</v>
      </c>
      <c r="W8" s="226">
        <v>0</v>
      </c>
      <c r="X8" s="226">
        <v>0</v>
      </c>
      <c r="Y8" s="226">
        <v>0</v>
      </c>
      <c r="Z8" s="226">
        <v>0</v>
      </c>
      <c r="AA8" s="226">
        <v>0</v>
      </c>
      <c r="AB8" s="226">
        <v>0</v>
      </c>
      <c r="AC8" s="226">
        <v>0</v>
      </c>
      <c r="AD8" s="226">
        <v>0</v>
      </c>
      <c r="AE8" s="226">
        <v>0</v>
      </c>
      <c r="AF8" s="226">
        <v>0</v>
      </c>
      <c r="AG8" s="226">
        <v>0</v>
      </c>
      <c r="AH8" s="226">
        <v>0</v>
      </c>
      <c r="AI8" s="226">
        <v>0</v>
      </c>
      <c r="AJ8" s="226">
        <v>0</v>
      </c>
      <c r="AK8" s="226">
        <v>0</v>
      </c>
      <c r="AL8" s="226">
        <v>0</v>
      </c>
      <c r="AM8" s="226">
        <v>0</v>
      </c>
      <c r="AN8" s="226">
        <v>0</v>
      </c>
      <c r="AO8" s="226">
        <v>0</v>
      </c>
      <c r="AP8" s="226">
        <v>0</v>
      </c>
      <c r="AQ8" s="226">
        <v>0</v>
      </c>
      <c r="AR8" s="224">
        <v>0</v>
      </c>
      <c r="AS8" s="225">
        <v>0</v>
      </c>
      <c r="AT8" s="226">
        <v>0</v>
      </c>
      <c r="AU8" s="226">
        <v>0</v>
      </c>
      <c r="AV8" s="226">
        <v>0</v>
      </c>
      <c r="AW8" s="226">
        <v>0</v>
      </c>
      <c r="AX8" s="226">
        <v>0</v>
      </c>
      <c r="AY8" s="226">
        <v>0</v>
      </c>
      <c r="AZ8" s="226">
        <v>0</v>
      </c>
      <c r="BA8" s="226">
        <v>0</v>
      </c>
      <c r="BB8" s="224">
        <v>0</v>
      </c>
      <c r="BC8" s="225">
        <v>0</v>
      </c>
      <c r="BD8" s="226">
        <v>0</v>
      </c>
      <c r="BE8" s="226">
        <v>0</v>
      </c>
      <c r="BF8" s="226">
        <v>0</v>
      </c>
      <c r="BG8" s="226">
        <v>0</v>
      </c>
      <c r="BH8" s="226">
        <v>0</v>
      </c>
      <c r="BI8" s="226">
        <v>0</v>
      </c>
      <c r="BJ8" s="226">
        <v>0</v>
      </c>
      <c r="BK8" s="226">
        <v>0</v>
      </c>
      <c r="BL8" s="226">
        <v>0</v>
      </c>
      <c r="BM8" s="224">
        <v>0</v>
      </c>
      <c r="BN8" s="225">
        <v>0</v>
      </c>
      <c r="BO8" s="226">
        <v>0</v>
      </c>
      <c r="BP8" s="226">
        <v>0</v>
      </c>
      <c r="BQ8" s="226">
        <v>0</v>
      </c>
      <c r="BR8" s="226">
        <v>0</v>
      </c>
      <c r="BS8" s="226">
        <v>0</v>
      </c>
      <c r="BT8" s="226">
        <v>0</v>
      </c>
      <c r="BU8" s="226">
        <v>0</v>
      </c>
      <c r="BV8" s="226">
        <v>0</v>
      </c>
      <c r="BW8" s="226">
        <v>0</v>
      </c>
      <c r="BX8" s="226">
        <v>0</v>
      </c>
      <c r="BY8" s="226">
        <v>0</v>
      </c>
      <c r="BZ8" s="226">
        <v>0</v>
      </c>
      <c r="CA8" s="226">
        <v>0</v>
      </c>
      <c r="CB8" s="226">
        <v>0</v>
      </c>
      <c r="CC8" s="226">
        <v>0</v>
      </c>
      <c r="CD8" s="226">
        <v>0</v>
      </c>
      <c r="CE8" s="226">
        <v>0</v>
      </c>
      <c r="CF8" s="226">
        <v>0</v>
      </c>
      <c r="CG8" s="226">
        <v>0</v>
      </c>
      <c r="CH8" s="226">
        <v>0</v>
      </c>
      <c r="CI8" s="226">
        <v>0</v>
      </c>
      <c r="CJ8" s="226">
        <v>0</v>
      </c>
      <c r="CK8" s="226">
        <v>0</v>
      </c>
      <c r="CL8" s="226">
        <v>0</v>
      </c>
      <c r="CM8" s="226">
        <v>0</v>
      </c>
      <c r="CN8" s="226">
        <v>0</v>
      </c>
      <c r="CO8" s="226">
        <v>0</v>
      </c>
      <c r="CP8" s="226">
        <v>0</v>
      </c>
      <c r="CQ8" s="226">
        <v>0</v>
      </c>
      <c r="CR8" s="226">
        <v>0</v>
      </c>
      <c r="CS8" s="226">
        <v>0</v>
      </c>
      <c r="CT8" s="226">
        <v>0</v>
      </c>
      <c r="CU8" s="226">
        <v>0</v>
      </c>
      <c r="CV8" s="226">
        <v>0</v>
      </c>
      <c r="CW8" s="224">
        <v>0</v>
      </c>
    </row>
    <row r="9" spans="1:101" ht="15.75">
      <c r="A9" s="227"/>
      <c r="B9" s="223" t="s">
        <v>103</v>
      </c>
      <c r="C9" s="228">
        <v>0</v>
      </c>
      <c r="D9" s="229">
        <v>0</v>
      </c>
      <c r="E9" s="230">
        <v>0</v>
      </c>
      <c r="F9" s="230">
        <v>0</v>
      </c>
      <c r="G9" s="230">
        <v>0</v>
      </c>
      <c r="H9" s="230">
        <v>0</v>
      </c>
      <c r="I9" s="230">
        <v>0</v>
      </c>
      <c r="J9" s="230">
        <v>0</v>
      </c>
      <c r="K9" s="230">
        <v>0</v>
      </c>
      <c r="L9" s="230">
        <v>0</v>
      </c>
      <c r="M9" s="230">
        <v>0</v>
      </c>
      <c r="N9" s="230">
        <v>0</v>
      </c>
      <c r="O9" s="230">
        <v>0</v>
      </c>
      <c r="P9" s="230">
        <v>0</v>
      </c>
      <c r="Q9" s="230">
        <v>0</v>
      </c>
      <c r="R9" s="230">
        <v>0</v>
      </c>
      <c r="S9" s="230">
        <v>0</v>
      </c>
      <c r="T9" s="228">
        <v>0</v>
      </c>
      <c r="U9" s="229">
        <v>0</v>
      </c>
      <c r="V9" s="230">
        <v>0</v>
      </c>
      <c r="W9" s="230">
        <v>0</v>
      </c>
      <c r="X9" s="230">
        <v>0</v>
      </c>
      <c r="Y9" s="230">
        <v>0</v>
      </c>
      <c r="Z9" s="230">
        <v>0</v>
      </c>
      <c r="AA9" s="230">
        <v>0</v>
      </c>
      <c r="AB9" s="230">
        <v>0</v>
      </c>
      <c r="AC9" s="230">
        <v>0</v>
      </c>
      <c r="AD9" s="230">
        <v>0</v>
      </c>
      <c r="AE9" s="230">
        <v>0</v>
      </c>
      <c r="AF9" s="230">
        <v>0</v>
      </c>
      <c r="AG9" s="230">
        <v>0</v>
      </c>
      <c r="AH9" s="230">
        <v>0</v>
      </c>
      <c r="AI9" s="230">
        <v>0</v>
      </c>
      <c r="AJ9" s="230">
        <v>0</v>
      </c>
      <c r="AK9" s="230">
        <v>0</v>
      </c>
      <c r="AL9" s="230">
        <v>0</v>
      </c>
      <c r="AM9" s="230">
        <v>0</v>
      </c>
      <c r="AN9" s="230">
        <v>0</v>
      </c>
      <c r="AO9" s="230">
        <v>0</v>
      </c>
      <c r="AP9" s="230">
        <v>0</v>
      </c>
      <c r="AQ9" s="230">
        <v>0</v>
      </c>
      <c r="AR9" s="228">
        <v>0</v>
      </c>
      <c r="AS9" s="229">
        <v>0</v>
      </c>
      <c r="AT9" s="230">
        <v>0</v>
      </c>
      <c r="AU9" s="230">
        <v>0</v>
      </c>
      <c r="AV9" s="230">
        <v>0</v>
      </c>
      <c r="AW9" s="230">
        <v>0</v>
      </c>
      <c r="AX9" s="230">
        <v>0</v>
      </c>
      <c r="AY9" s="230">
        <v>0</v>
      </c>
      <c r="AZ9" s="230">
        <v>0</v>
      </c>
      <c r="BA9" s="230">
        <v>0</v>
      </c>
      <c r="BB9" s="228">
        <v>0</v>
      </c>
      <c r="BC9" s="229">
        <v>0</v>
      </c>
      <c r="BD9" s="230">
        <v>0</v>
      </c>
      <c r="BE9" s="230">
        <v>0</v>
      </c>
      <c r="BF9" s="230">
        <v>0</v>
      </c>
      <c r="BG9" s="230">
        <v>0</v>
      </c>
      <c r="BH9" s="230">
        <v>0</v>
      </c>
      <c r="BI9" s="230">
        <v>0</v>
      </c>
      <c r="BJ9" s="230">
        <v>0</v>
      </c>
      <c r="BK9" s="230">
        <v>0</v>
      </c>
      <c r="BL9" s="230">
        <v>0</v>
      </c>
      <c r="BM9" s="228">
        <v>0</v>
      </c>
      <c r="BN9" s="229">
        <v>0</v>
      </c>
      <c r="BO9" s="230">
        <v>0</v>
      </c>
      <c r="BP9" s="230">
        <v>0</v>
      </c>
      <c r="BQ9" s="230">
        <v>0</v>
      </c>
      <c r="BR9" s="230">
        <v>0</v>
      </c>
      <c r="BS9" s="230">
        <v>0</v>
      </c>
      <c r="BT9" s="230">
        <v>0</v>
      </c>
      <c r="BU9" s="230">
        <v>0</v>
      </c>
      <c r="BV9" s="230">
        <v>0</v>
      </c>
      <c r="BW9" s="230">
        <v>0</v>
      </c>
      <c r="BX9" s="230">
        <v>0</v>
      </c>
      <c r="BY9" s="230">
        <v>0</v>
      </c>
      <c r="BZ9" s="230">
        <v>0</v>
      </c>
      <c r="CA9" s="230">
        <v>0</v>
      </c>
      <c r="CB9" s="230">
        <v>0</v>
      </c>
      <c r="CC9" s="230">
        <v>0</v>
      </c>
      <c r="CD9" s="230">
        <v>0</v>
      </c>
      <c r="CE9" s="230">
        <v>0</v>
      </c>
      <c r="CF9" s="230">
        <v>0</v>
      </c>
      <c r="CG9" s="230">
        <v>0</v>
      </c>
      <c r="CH9" s="230">
        <v>0</v>
      </c>
      <c r="CI9" s="230">
        <v>0</v>
      </c>
      <c r="CJ9" s="230">
        <v>0</v>
      </c>
      <c r="CK9" s="230">
        <v>0</v>
      </c>
      <c r="CL9" s="230">
        <v>0</v>
      </c>
      <c r="CM9" s="230">
        <v>0</v>
      </c>
      <c r="CN9" s="230">
        <v>0</v>
      </c>
      <c r="CO9" s="230">
        <v>0</v>
      </c>
      <c r="CP9" s="230">
        <v>0</v>
      </c>
      <c r="CQ9" s="230">
        <v>0</v>
      </c>
      <c r="CR9" s="230">
        <v>0</v>
      </c>
      <c r="CS9" s="230">
        <v>0</v>
      </c>
      <c r="CT9" s="230">
        <v>0</v>
      </c>
      <c r="CU9" s="230">
        <v>0</v>
      </c>
      <c r="CV9" s="230">
        <v>0</v>
      </c>
      <c r="CW9" s="228">
        <v>0</v>
      </c>
    </row>
    <row r="10" spans="1:101" ht="15.75">
      <c r="A10" s="231" t="s">
        <v>108</v>
      </c>
      <c r="B10" s="232" t="s">
        <v>107</v>
      </c>
      <c r="C10" s="233">
        <v>0</v>
      </c>
      <c r="D10" s="234"/>
      <c r="E10" s="235"/>
      <c r="F10" s="236"/>
      <c r="G10" s="235"/>
      <c r="H10" s="236"/>
      <c r="I10" s="236"/>
      <c r="J10" s="235"/>
      <c r="K10" s="236"/>
      <c r="L10" s="236"/>
      <c r="M10" s="236"/>
      <c r="N10" s="236"/>
      <c r="O10" s="236"/>
      <c r="P10" s="235"/>
      <c r="Q10" s="236"/>
      <c r="R10" s="236"/>
      <c r="S10" s="236"/>
      <c r="T10" s="237"/>
      <c r="U10" s="234"/>
      <c r="V10" s="235"/>
      <c r="W10" s="235"/>
      <c r="X10" s="235"/>
      <c r="Y10" s="235"/>
      <c r="Z10" s="235"/>
      <c r="AA10" s="235"/>
      <c r="AB10" s="235"/>
      <c r="AC10" s="235"/>
      <c r="AD10" s="235"/>
      <c r="AE10" s="235"/>
      <c r="AF10" s="235"/>
      <c r="AG10" s="235"/>
      <c r="AH10" s="235"/>
      <c r="AI10" s="235"/>
      <c r="AJ10" s="235"/>
      <c r="AK10" s="235"/>
      <c r="AL10" s="235"/>
      <c r="AM10" s="235"/>
      <c r="AN10" s="235"/>
      <c r="AO10" s="235"/>
      <c r="AP10" s="235"/>
      <c r="AQ10" s="235"/>
      <c r="AR10" s="237"/>
      <c r="AS10" s="294"/>
      <c r="AT10" s="236"/>
      <c r="AU10" s="236"/>
      <c r="AV10" s="235"/>
      <c r="AW10" s="236"/>
      <c r="AX10" s="236"/>
      <c r="AY10" s="236"/>
      <c r="AZ10" s="236"/>
      <c r="BA10" s="235"/>
      <c r="BB10" s="239"/>
      <c r="BC10" s="234"/>
      <c r="BD10" s="236"/>
      <c r="BE10" s="236"/>
      <c r="BF10" s="236"/>
      <c r="BG10" s="236"/>
      <c r="BH10" s="236"/>
      <c r="BI10" s="236"/>
      <c r="BJ10" s="236"/>
      <c r="BK10" s="236"/>
      <c r="BL10" s="235"/>
      <c r="BM10" s="237"/>
      <c r="BN10" s="234"/>
      <c r="BO10" s="236"/>
      <c r="BP10" s="236"/>
      <c r="BQ10" s="236"/>
      <c r="BR10" s="235"/>
      <c r="BS10" s="236"/>
      <c r="BT10" s="236"/>
      <c r="BU10" s="235"/>
      <c r="BV10" s="236"/>
      <c r="BW10" s="235"/>
      <c r="BX10" s="236"/>
      <c r="BY10" s="236"/>
      <c r="BZ10" s="236"/>
      <c r="CA10" s="236"/>
      <c r="CB10" s="236"/>
      <c r="CC10" s="236"/>
      <c r="CD10" s="235"/>
      <c r="CE10" s="236"/>
      <c r="CF10" s="236"/>
      <c r="CG10" s="236"/>
      <c r="CH10" s="236"/>
      <c r="CI10" s="235"/>
      <c r="CJ10" s="235"/>
      <c r="CK10" s="236"/>
      <c r="CL10" s="236"/>
      <c r="CM10" s="235"/>
      <c r="CN10" s="235"/>
      <c r="CO10" s="235"/>
      <c r="CP10" s="235"/>
      <c r="CQ10" s="235"/>
      <c r="CR10" s="235"/>
      <c r="CS10" s="236"/>
      <c r="CT10" s="236"/>
      <c r="CU10" s="235"/>
      <c r="CV10" s="236"/>
      <c r="CW10" s="237"/>
    </row>
    <row r="11" spans="1:101" ht="15.75">
      <c r="A11" s="231"/>
      <c r="B11" s="232" t="s">
        <v>103</v>
      </c>
      <c r="C11" s="233">
        <v>0</v>
      </c>
      <c r="D11" s="234"/>
      <c r="E11" s="235"/>
      <c r="F11" s="236"/>
      <c r="G11" s="235"/>
      <c r="H11" s="236"/>
      <c r="I11" s="236"/>
      <c r="J11" s="235"/>
      <c r="K11" s="236"/>
      <c r="L11" s="236"/>
      <c r="M11" s="236"/>
      <c r="N11" s="236"/>
      <c r="O11" s="236"/>
      <c r="P11" s="235"/>
      <c r="Q11" s="236"/>
      <c r="R11" s="236"/>
      <c r="S11" s="236"/>
      <c r="T11" s="237"/>
      <c r="U11" s="234"/>
      <c r="V11" s="235"/>
      <c r="W11" s="235"/>
      <c r="X11" s="235"/>
      <c r="Y11" s="235"/>
      <c r="Z11" s="235"/>
      <c r="AA11" s="235"/>
      <c r="AB11" s="235"/>
      <c r="AC11" s="235"/>
      <c r="AD11" s="235"/>
      <c r="AE11" s="235"/>
      <c r="AF11" s="235"/>
      <c r="AG11" s="235"/>
      <c r="AH11" s="235"/>
      <c r="AI11" s="235"/>
      <c r="AJ11" s="235"/>
      <c r="AK11" s="235"/>
      <c r="AL11" s="235"/>
      <c r="AM11" s="235"/>
      <c r="AN11" s="235"/>
      <c r="AO11" s="235"/>
      <c r="AP11" s="235"/>
      <c r="AQ11" s="235"/>
      <c r="AR11" s="237"/>
      <c r="AS11" s="245"/>
      <c r="AT11" s="243"/>
      <c r="AU11" s="243"/>
      <c r="AV11" s="242"/>
      <c r="AW11" s="243"/>
      <c r="AX11" s="243"/>
      <c r="AY11" s="243"/>
      <c r="AZ11" s="243"/>
      <c r="BA11" s="242"/>
      <c r="BB11" s="244"/>
      <c r="BC11" s="234"/>
      <c r="BD11" s="235"/>
      <c r="BE11" s="235"/>
      <c r="BF11" s="235"/>
      <c r="BG11" s="235"/>
      <c r="BH11" s="235"/>
      <c r="BI11" s="235"/>
      <c r="BJ11" s="235"/>
      <c r="BK11" s="235"/>
      <c r="BL11" s="235"/>
      <c r="BM11" s="239"/>
      <c r="BN11" s="234"/>
      <c r="BO11" s="236"/>
      <c r="BP11" s="236"/>
      <c r="BQ11" s="236"/>
      <c r="BR11" s="235"/>
      <c r="BS11" s="236"/>
      <c r="BT11" s="236"/>
      <c r="BU11" s="235"/>
      <c r="BV11" s="236"/>
      <c r="BW11" s="235"/>
      <c r="BX11" s="236"/>
      <c r="BY11" s="236"/>
      <c r="BZ11" s="236"/>
      <c r="CA11" s="236"/>
      <c r="CB11" s="236"/>
      <c r="CC11" s="236"/>
      <c r="CD11" s="246"/>
      <c r="CE11" s="247"/>
      <c r="CF11" s="247"/>
      <c r="CG11" s="247"/>
      <c r="CH11" s="247"/>
      <c r="CI11" s="246"/>
      <c r="CJ11" s="246"/>
      <c r="CK11" s="247"/>
      <c r="CL11" s="247"/>
      <c r="CM11" s="246"/>
      <c r="CN11" s="246"/>
      <c r="CO11" s="246"/>
      <c r="CP11" s="246"/>
      <c r="CQ11" s="246"/>
      <c r="CR11" s="246"/>
      <c r="CS11" s="248"/>
      <c r="CT11" s="248"/>
      <c r="CU11" s="246"/>
      <c r="CV11" s="236"/>
      <c r="CW11" s="237"/>
    </row>
    <row r="12" spans="1:101" ht="15.75">
      <c r="A12" s="231" t="s">
        <v>109</v>
      </c>
      <c r="B12" s="232" t="s">
        <v>107</v>
      </c>
      <c r="C12" s="233">
        <v>0</v>
      </c>
      <c r="D12" s="249"/>
      <c r="E12" s="250"/>
      <c r="F12" s="248"/>
      <c r="G12" s="250"/>
      <c r="H12" s="248"/>
      <c r="I12" s="248"/>
      <c r="J12" s="250"/>
      <c r="K12" s="248"/>
      <c r="L12" s="248"/>
      <c r="M12" s="248"/>
      <c r="N12" s="248"/>
      <c r="O12" s="248"/>
      <c r="P12" s="250"/>
      <c r="Q12" s="248"/>
      <c r="R12" s="248"/>
      <c r="S12" s="248"/>
      <c r="T12" s="237"/>
      <c r="U12" s="249"/>
      <c r="V12" s="250"/>
      <c r="W12" s="250"/>
      <c r="X12" s="250"/>
      <c r="Y12" s="250"/>
      <c r="Z12" s="250"/>
      <c r="AA12" s="250"/>
      <c r="AB12" s="250"/>
      <c r="AC12" s="250"/>
      <c r="AD12" s="250"/>
      <c r="AE12" s="250"/>
      <c r="AF12" s="250"/>
      <c r="AG12" s="250"/>
      <c r="AH12" s="250"/>
      <c r="AI12" s="250"/>
      <c r="AJ12" s="250"/>
      <c r="AK12" s="250"/>
      <c r="AL12" s="250"/>
      <c r="AM12" s="250"/>
      <c r="AN12" s="250"/>
      <c r="AO12" s="250"/>
      <c r="AP12" s="250"/>
      <c r="AQ12" s="250"/>
      <c r="AR12" s="251"/>
      <c r="AS12" s="245"/>
      <c r="AT12" s="243"/>
      <c r="AU12" s="243"/>
      <c r="AV12" s="242"/>
      <c r="AW12" s="243"/>
      <c r="AX12" s="243"/>
      <c r="AY12" s="248"/>
      <c r="AZ12" s="243"/>
      <c r="BA12" s="242"/>
      <c r="BB12" s="244"/>
      <c r="BC12" s="249"/>
      <c r="BD12" s="250"/>
      <c r="BE12" s="250"/>
      <c r="BF12" s="250"/>
      <c r="BG12" s="250"/>
      <c r="BH12" s="250"/>
      <c r="BI12" s="250"/>
      <c r="BJ12" s="250"/>
      <c r="BK12" s="250"/>
      <c r="BL12" s="250"/>
      <c r="BM12" s="252"/>
      <c r="BN12" s="249"/>
      <c r="BO12" s="236"/>
      <c r="BP12" s="236"/>
      <c r="BQ12" s="236"/>
      <c r="BR12" s="235"/>
      <c r="BS12" s="236"/>
      <c r="BT12" s="236"/>
      <c r="BU12" s="235"/>
      <c r="BV12" s="236"/>
      <c r="BW12" s="235"/>
      <c r="BX12" s="236"/>
      <c r="BY12" s="236"/>
      <c r="BZ12" s="236"/>
      <c r="CA12" s="236"/>
      <c r="CB12" s="236"/>
      <c r="CC12" s="236"/>
      <c r="CD12" s="235"/>
      <c r="CE12" s="236"/>
      <c r="CF12" s="236"/>
      <c r="CG12" s="236"/>
      <c r="CH12" s="236"/>
      <c r="CI12" s="235"/>
      <c r="CJ12" s="235"/>
      <c r="CK12" s="236"/>
      <c r="CL12" s="236"/>
      <c r="CM12" s="235"/>
      <c r="CN12" s="235"/>
      <c r="CO12" s="235"/>
      <c r="CP12" s="235"/>
      <c r="CQ12" s="235"/>
      <c r="CR12" s="235"/>
      <c r="CS12" s="236"/>
      <c r="CT12" s="236"/>
      <c r="CU12" s="235"/>
      <c r="CV12" s="236"/>
      <c r="CW12" s="237"/>
    </row>
    <row r="13" spans="1:101" ht="15.75">
      <c r="A13" s="231"/>
      <c r="B13" s="232" t="s">
        <v>103</v>
      </c>
      <c r="C13" s="233">
        <v>0</v>
      </c>
      <c r="D13" s="245"/>
      <c r="E13" s="242"/>
      <c r="F13" s="242"/>
      <c r="G13" s="242"/>
      <c r="H13" s="242"/>
      <c r="I13" s="242"/>
      <c r="J13" s="242"/>
      <c r="K13" s="242"/>
      <c r="L13" s="242"/>
      <c r="M13" s="242"/>
      <c r="N13" s="242"/>
      <c r="O13" s="242"/>
      <c r="P13" s="242"/>
      <c r="Q13" s="242"/>
      <c r="R13" s="242"/>
      <c r="S13" s="242"/>
      <c r="T13" s="244"/>
      <c r="U13" s="245"/>
      <c r="V13" s="242"/>
      <c r="W13" s="242"/>
      <c r="X13" s="242"/>
      <c r="Y13" s="242"/>
      <c r="Z13" s="242"/>
      <c r="AA13" s="242"/>
      <c r="AB13" s="242"/>
      <c r="AC13" s="242"/>
      <c r="AD13" s="242"/>
      <c r="AE13" s="242"/>
      <c r="AF13" s="242"/>
      <c r="AG13" s="242"/>
      <c r="AH13" s="242"/>
      <c r="AI13" s="242"/>
      <c r="AJ13" s="242"/>
      <c r="AK13" s="242"/>
      <c r="AL13" s="242"/>
      <c r="AM13" s="242"/>
      <c r="AN13" s="242"/>
      <c r="AO13" s="242"/>
      <c r="AP13" s="242"/>
      <c r="AQ13" s="242"/>
      <c r="AR13" s="253"/>
      <c r="AS13" s="245"/>
      <c r="AT13" s="242"/>
      <c r="AU13" s="242"/>
      <c r="AV13" s="242"/>
      <c r="AW13" s="242"/>
      <c r="AX13" s="242"/>
      <c r="AY13" s="242"/>
      <c r="AZ13" s="242"/>
      <c r="BA13" s="242"/>
      <c r="BB13" s="244"/>
      <c r="BC13" s="245"/>
      <c r="BD13" s="242"/>
      <c r="BE13" s="242"/>
      <c r="BF13" s="242"/>
      <c r="BG13" s="242"/>
      <c r="BH13" s="242"/>
      <c r="BI13" s="242"/>
      <c r="BJ13" s="242"/>
      <c r="BK13" s="242"/>
      <c r="BL13" s="242"/>
      <c r="BM13" s="244"/>
      <c r="BN13" s="245"/>
      <c r="BO13" s="242"/>
      <c r="BP13" s="242"/>
      <c r="BQ13" s="242"/>
      <c r="BR13" s="242"/>
      <c r="BS13" s="242"/>
      <c r="BT13" s="242"/>
      <c r="BU13" s="242"/>
      <c r="BV13" s="242"/>
      <c r="BW13" s="242"/>
      <c r="BX13" s="242"/>
      <c r="BY13" s="242"/>
      <c r="BZ13" s="242"/>
      <c r="CA13" s="242"/>
      <c r="CB13" s="242"/>
      <c r="CC13" s="242"/>
      <c r="CD13" s="242"/>
      <c r="CE13" s="242"/>
      <c r="CF13" s="242"/>
      <c r="CG13" s="242"/>
      <c r="CH13" s="242"/>
      <c r="CI13" s="242"/>
      <c r="CJ13" s="242"/>
      <c r="CK13" s="242"/>
      <c r="CL13" s="242"/>
      <c r="CM13" s="242"/>
      <c r="CN13" s="242"/>
      <c r="CO13" s="242"/>
      <c r="CP13" s="242"/>
      <c r="CQ13" s="242"/>
      <c r="CR13" s="242"/>
      <c r="CS13" s="242"/>
      <c r="CT13" s="242"/>
      <c r="CU13" s="242"/>
      <c r="CV13" s="243"/>
      <c r="CW13" s="253"/>
    </row>
    <row r="14" spans="1:101" ht="31.5">
      <c r="A14" s="427" t="s">
        <v>110</v>
      </c>
      <c r="B14" s="232"/>
      <c r="C14" s="233"/>
      <c r="D14" s="245"/>
      <c r="E14" s="242"/>
      <c r="F14" s="242"/>
      <c r="G14" s="242"/>
      <c r="H14" s="242"/>
      <c r="I14" s="242"/>
      <c r="J14" s="242"/>
      <c r="K14" s="242"/>
      <c r="L14" s="242"/>
      <c r="M14" s="242"/>
      <c r="N14" s="242"/>
      <c r="O14" s="242"/>
      <c r="P14" s="242"/>
      <c r="Q14" s="242"/>
      <c r="R14" s="242"/>
      <c r="S14" s="242"/>
      <c r="T14" s="244"/>
      <c r="U14" s="245"/>
      <c r="V14" s="242"/>
      <c r="W14" s="242"/>
      <c r="X14" s="242"/>
      <c r="Y14" s="242"/>
      <c r="Z14" s="242"/>
      <c r="AA14" s="242"/>
      <c r="AB14" s="242"/>
      <c r="AC14" s="242"/>
      <c r="AD14" s="242"/>
      <c r="AE14" s="242"/>
      <c r="AF14" s="242"/>
      <c r="AG14" s="242"/>
      <c r="AH14" s="242"/>
      <c r="AI14" s="242"/>
      <c r="AJ14" s="242"/>
      <c r="AK14" s="242"/>
      <c r="AL14" s="242"/>
      <c r="AM14" s="242"/>
      <c r="AN14" s="242"/>
      <c r="AO14" s="242"/>
      <c r="AP14" s="242"/>
      <c r="AQ14" s="242"/>
      <c r="AR14" s="253"/>
      <c r="AS14" s="245"/>
      <c r="AT14" s="242"/>
      <c r="AU14" s="242"/>
      <c r="AV14" s="242"/>
      <c r="AW14" s="242"/>
      <c r="AX14" s="242"/>
      <c r="AY14" s="242"/>
      <c r="AZ14" s="242"/>
      <c r="BA14" s="242"/>
      <c r="BB14" s="244"/>
      <c r="BC14" s="245"/>
      <c r="BD14" s="242"/>
      <c r="BE14" s="242"/>
      <c r="BF14" s="242"/>
      <c r="BG14" s="242"/>
      <c r="BH14" s="242"/>
      <c r="BI14" s="242"/>
      <c r="BJ14" s="242"/>
      <c r="BK14" s="242"/>
      <c r="BL14" s="242"/>
      <c r="BM14" s="244"/>
      <c r="BN14" s="245"/>
      <c r="BO14" s="242"/>
      <c r="BP14" s="242"/>
      <c r="BQ14" s="242"/>
      <c r="BR14" s="242"/>
      <c r="BS14" s="242"/>
      <c r="BT14" s="242"/>
      <c r="BU14" s="242"/>
      <c r="BV14" s="242"/>
      <c r="BW14" s="242"/>
      <c r="BX14" s="242"/>
      <c r="BY14" s="242"/>
      <c r="BZ14" s="242"/>
      <c r="CA14" s="242"/>
      <c r="CB14" s="242"/>
      <c r="CC14" s="242"/>
      <c r="CD14" s="242"/>
      <c r="CE14" s="242"/>
      <c r="CF14" s="242"/>
      <c r="CG14" s="242"/>
      <c r="CH14" s="242"/>
      <c r="CI14" s="242"/>
      <c r="CJ14" s="242"/>
      <c r="CK14" s="242"/>
      <c r="CL14" s="242"/>
      <c r="CM14" s="242"/>
      <c r="CN14" s="242"/>
      <c r="CO14" s="242"/>
      <c r="CP14" s="242"/>
      <c r="CQ14" s="242"/>
      <c r="CR14" s="242"/>
      <c r="CS14" s="242"/>
      <c r="CT14" s="242"/>
      <c r="CU14" s="242"/>
      <c r="CV14" s="243"/>
      <c r="CW14" s="253"/>
    </row>
    <row r="15" spans="1:101" ht="31.5">
      <c r="A15" s="426" t="s">
        <v>111</v>
      </c>
      <c r="B15" s="236" t="s">
        <v>112</v>
      </c>
      <c r="C15" s="233">
        <v>0</v>
      </c>
      <c r="D15" s="249"/>
      <c r="E15" s="250"/>
      <c r="F15" s="257"/>
      <c r="G15" s="250"/>
      <c r="H15" s="257"/>
      <c r="I15" s="257"/>
      <c r="J15" s="250"/>
      <c r="K15" s="257"/>
      <c r="L15" s="257"/>
      <c r="M15" s="257"/>
      <c r="N15" s="257"/>
      <c r="O15" s="257"/>
      <c r="P15" s="250"/>
      <c r="Q15" s="250"/>
      <c r="R15" s="250"/>
      <c r="S15" s="250"/>
      <c r="T15" s="252"/>
      <c r="U15" s="249"/>
      <c r="V15" s="250"/>
      <c r="W15" s="250"/>
      <c r="X15" s="250"/>
      <c r="Y15" s="250"/>
      <c r="Z15" s="250"/>
      <c r="AA15" s="250"/>
      <c r="AB15" s="250"/>
      <c r="AC15" s="250"/>
      <c r="AD15" s="250"/>
      <c r="AE15" s="250"/>
      <c r="AF15" s="250"/>
      <c r="AG15" s="250"/>
      <c r="AH15" s="250"/>
      <c r="AI15" s="250"/>
      <c r="AJ15" s="250"/>
      <c r="AK15" s="250"/>
      <c r="AL15" s="250"/>
      <c r="AM15" s="250"/>
      <c r="AN15" s="250"/>
      <c r="AO15" s="250"/>
      <c r="AP15" s="250"/>
      <c r="AQ15" s="250"/>
      <c r="AR15" s="251"/>
      <c r="AS15" s="249"/>
      <c r="AT15" s="250"/>
      <c r="AU15" s="250"/>
      <c r="AV15" s="250"/>
      <c r="AW15" s="250"/>
      <c r="AX15" s="250"/>
      <c r="AY15" s="250"/>
      <c r="AZ15" s="250"/>
      <c r="BA15" s="250"/>
      <c r="BB15" s="252"/>
      <c r="BC15" s="249"/>
      <c r="BD15" s="250"/>
      <c r="BE15" s="250"/>
      <c r="BF15" s="250"/>
      <c r="BG15" s="250"/>
      <c r="BH15" s="250"/>
      <c r="BI15" s="250"/>
      <c r="BJ15" s="250"/>
      <c r="BK15" s="250"/>
      <c r="BL15" s="250"/>
      <c r="BM15" s="252"/>
      <c r="BN15" s="234"/>
      <c r="BO15" s="235"/>
      <c r="BP15" s="235"/>
      <c r="BQ15" s="235"/>
      <c r="BR15" s="235"/>
      <c r="BS15" s="235"/>
      <c r="BT15" s="250"/>
      <c r="BU15" s="235"/>
      <c r="BV15" s="235"/>
      <c r="BW15" s="235"/>
      <c r="BX15" s="235"/>
      <c r="BY15" s="235"/>
      <c r="BZ15" s="235"/>
      <c r="CA15" s="235"/>
      <c r="CB15" s="235"/>
      <c r="CC15" s="235"/>
      <c r="CD15" s="235"/>
      <c r="CE15" s="235"/>
      <c r="CF15" s="235"/>
      <c r="CG15" s="235"/>
      <c r="CH15" s="235"/>
      <c r="CI15" s="235"/>
      <c r="CJ15" s="235"/>
      <c r="CK15" s="235"/>
      <c r="CL15" s="235"/>
      <c r="CM15" s="235"/>
      <c r="CN15" s="235"/>
      <c r="CO15" s="235"/>
      <c r="CP15" s="235"/>
      <c r="CQ15" s="235"/>
      <c r="CR15" s="235"/>
      <c r="CS15" s="235"/>
      <c r="CT15" s="235"/>
      <c r="CU15" s="235"/>
      <c r="CV15" s="236"/>
      <c r="CW15" s="237"/>
    </row>
    <row r="16" spans="1:101" ht="15.75">
      <c r="A16" s="426" t="s">
        <v>113</v>
      </c>
      <c r="B16" s="236" t="s">
        <v>103</v>
      </c>
      <c r="C16" s="233">
        <v>0</v>
      </c>
      <c r="D16" s="249"/>
      <c r="E16" s="250"/>
      <c r="F16" s="257"/>
      <c r="G16" s="250"/>
      <c r="H16" s="257"/>
      <c r="I16" s="257"/>
      <c r="J16" s="250"/>
      <c r="K16" s="257"/>
      <c r="L16" s="257"/>
      <c r="M16" s="257"/>
      <c r="N16" s="257"/>
      <c r="O16" s="257"/>
      <c r="P16" s="250"/>
      <c r="Q16" s="250"/>
      <c r="R16" s="250"/>
      <c r="S16" s="250"/>
      <c r="T16" s="252"/>
      <c r="U16" s="249"/>
      <c r="V16" s="250"/>
      <c r="W16" s="250"/>
      <c r="X16" s="250"/>
      <c r="Y16" s="250"/>
      <c r="Z16" s="250"/>
      <c r="AA16" s="250"/>
      <c r="AB16" s="250"/>
      <c r="AC16" s="250"/>
      <c r="AD16" s="250"/>
      <c r="AE16" s="250"/>
      <c r="AF16" s="250"/>
      <c r="AG16" s="250"/>
      <c r="AH16" s="250"/>
      <c r="AI16" s="250"/>
      <c r="AJ16" s="250"/>
      <c r="AK16" s="250"/>
      <c r="AL16" s="250"/>
      <c r="AM16" s="250"/>
      <c r="AN16" s="250"/>
      <c r="AO16" s="250"/>
      <c r="AP16" s="250"/>
      <c r="AQ16" s="250"/>
      <c r="AR16" s="251"/>
      <c r="AS16" s="249"/>
      <c r="AT16" s="250"/>
      <c r="AU16" s="250"/>
      <c r="AV16" s="250"/>
      <c r="AW16" s="250"/>
      <c r="AX16" s="250"/>
      <c r="AY16" s="250"/>
      <c r="AZ16" s="250"/>
      <c r="BA16" s="250"/>
      <c r="BB16" s="252"/>
      <c r="BC16" s="249"/>
      <c r="BD16" s="250"/>
      <c r="BE16" s="250"/>
      <c r="BF16" s="250"/>
      <c r="BG16" s="250"/>
      <c r="BH16" s="250"/>
      <c r="BI16" s="250"/>
      <c r="BJ16" s="250"/>
      <c r="BK16" s="250"/>
      <c r="BL16" s="250"/>
      <c r="BM16" s="252"/>
      <c r="BN16" s="234"/>
      <c r="BO16" s="235"/>
      <c r="BP16" s="235"/>
      <c r="BQ16" s="235"/>
      <c r="BR16" s="235"/>
      <c r="BS16" s="235"/>
      <c r="BT16" s="250"/>
      <c r="BU16" s="235"/>
      <c r="BV16" s="235"/>
      <c r="BW16" s="235"/>
      <c r="BX16" s="235"/>
      <c r="BY16" s="235"/>
      <c r="BZ16" s="235"/>
      <c r="CA16" s="235"/>
      <c r="CB16" s="235"/>
      <c r="CC16" s="235"/>
      <c r="CD16" s="235"/>
      <c r="CE16" s="235"/>
      <c r="CF16" s="235"/>
      <c r="CG16" s="235"/>
      <c r="CH16" s="235"/>
      <c r="CI16" s="235"/>
      <c r="CJ16" s="235"/>
      <c r="CK16" s="235"/>
      <c r="CL16" s="235"/>
      <c r="CM16" s="235"/>
      <c r="CN16" s="235"/>
      <c r="CO16" s="235"/>
      <c r="CP16" s="235"/>
      <c r="CQ16" s="235"/>
      <c r="CR16" s="235"/>
      <c r="CS16" s="235"/>
      <c r="CT16" s="235"/>
      <c r="CU16" s="235"/>
      <c r="CV16" s="236"/>
      <c r="CW16" s="237"/>
    </row>
    <row r="17" spans="1:101" ht="15.75">
      <c r="A17" s="427" t="s">
        <v>114</v>
      </c>
      <c r="B17" s="236" t="s">
        <v>115</v>
      </c>
      <c r="C17" s="233">
        <v>0</v>
      </c>
      <c r="D17" s="249"/>
      <c r="E17" s="250"/>
      <c r="F17" s="257"/>
      <c r="G17" s="250"/>
      <c r="H17" s="257"/>
      <c r="I17" s="257"/>
      <c r="J17" s="250"/>
      <c r="K17" s="257"/>
      <c r="L17" s="257"/>
      <c r="M17" s="257"/>
      <c r="N17" s="257"/>
      <c r="O17" s="257"/>
      <c r="P17" s="250"/>
      <c r="Q17" s="250"/>
      <c r="R17" s="250"/>
      <c r="S17" s="250"/>
      <c r="T17" s="252"/>
      <c r="U17" s="249"/>
      <c r="V17" s="250"/>
      <c r="W17" s="250"/>
      <c r="X17" s="250"/>
      <c r="Y17" s="250"/>
      <c r="Z17" s="250"/>
      <c r="AA17" s="250"/>
      <c r="AB17" s="250"/>
      <c r="AC17" s="250"/>
      <c r="AD17" s="250"/>
      <c r="AE17" s="250"/>
      <c r="AF17" s="250"/>
      <c r="AG17" s="250"/>
      <c r="AH17" s="250"/>
      <c r="AI17" s="250"/>
      <c r="AJ17" s="250"/>
      <c r="AK17" s="250"/>
      <c r="AL17" s="250"/>
      <c r="AM17" s="250"/>
      <c r="AN17" s="250"/>
      <c r="AO17" s="250"/>
      <c r="AP17" s="250"/>
      <c r="AQ17" s="250"/>
      <c r="AR17" s="251"/>
      <c r="AS17" s="249"/>
      <c r="AT17" s="250"/>
      <c r="AU17" s="250"/>
      <c r="AV17" s="250"/>
      <c r="AW17" s="250"/>
      <c r="AX17" s="250"/>
      <c r="AY17" s="250"/>
      <c r="AZ17" s="250"/>
      <c r="BA17" s="250"/>
      <c r="BB17" s="252"/>
      <c r="BC17" s="249"/>
      <c r="BD17" s="250"/>
      <c r="BE17" s="250"/>
      <c r="BF17" s="250"/>
      <c r="BG17" s="250"/>
      <c r="BH17" s="250"/>
      <c r="BI17" s="250"/>
      <c r="BJ17" s="250"/>
      <c r="BK17" s="250"/>
      <c r="BL17" s="250"/>
      <c r="BM17" s="252"/>
      <c r="BN17" s="234"/>
      <c r="BO17" s="235"/>
      <c r="BP17" s="235"/>
      <c r="BQ17" s="235"/>
      <c r="BR17" s="235"/>
      <c r="BS17" s="235"/>
      <c r="BT17" s="250"/>
      <c r="BU17" s="235"/>
      <c r="BV17" s="235"/>
      <c r="BW17" s="235"/>
      <c r="BX17" s="235"/>
      <c r="BY17" s="235"/>
      <c r="BZ17" s="235"/>
      <c r="CA17" s="235"/>
      <c r="CB17" s="235"/>
      <c r="CC17" s="235"/>
      <c r="CD17" s="235"/>
      <c r="CE17" s="235"/>
      <c r="CF17" s="235"/>
      <c r="CG17" s="235"/>
      <c r="CH17" s="235"/>
      <c r="CI17" s="235"/>
      <c r="CJ17" s="235"/>
      <c r="CK17" s="235"/>
      <c r="CL17" s="235"/>
      <c r="CM17" s="235"/>
      <c r="CN17" s="235"/>
      <c r="CO17" s="235"/>
      <c r="CP17" s="235"/>
      <c r="CQ17" s="235"/>
      <c r="CR17" s="235"/>
      <c r="CS17" s="235"/>
      <c r="CT17" s="235"/>
      <c r="CU17" s="235"/>
      <c r="CV17" s="236"/>
      <c r="CW17" s="237"/>
    </row>
    <row r="18" spans="1:101" ht="15.75">
      <c r="A18" s="427"/>
      <c r="B18" s="236" t="s">
        <v>103</v>
      </c>
      <c r="C18" s="233">
        <v>0</v>
      </c>
      <c r="D18" s="249"/>
      <c r="E18" s="250"/>
      <c r="F18" s="257"/>
      <c r="G18" s="250"/>
      <c r="H18" s="257"/>
      <c r="I18" s="257"/>
      <c r="J18" s="250"/>
      <c r="K18" s="257"/>
      <c r="L18" s="257"/>
      <c r="M18" s="257"/>
      <c r="N18" s="257"/>
      <c r="O18" s="257"/>
      <c r="P18" s="250"/>
      <c r="Q18" s="250"/>
      <c r="R18" s="250"/>
      <c r="S18" s="250"/>
      <c r="T18" s="252"/>
      <c r="U18" s="249"/>
      <c r="V18" s="250"/>
      <c r="W18" s="250"/>
      <c r="X18" s="250"/>
      <c r="Y18" s="250"/>
      <c r="Z18" s="250"/>
      <c r="AA18" s="250"/>
      <c r="AB18" s="250"/>
      <c r="AC18" s="250"/>
      <c r="AD18" s="250"/>
      <c r="AE18" s="250"/>
      <c r="AF18" s="250"/>
      <c r="AG18" s="250"/>
      <c r="AH18" s="250"/>
      <c r="AI18" s="250"/>
      <c r="AJ18" s="250"/>
      <c r="AK18" s="250"/>
      <c r="AL18" s="250"/>
      <c r="AM18" s="250"/>
      <c r="AN18" s="250"/>
      <c r="AO18" s="250"/>
      <c r="AP18" s="250"/>
      <c r="AQ18" s="250"/>
      <c r="AR18" s="251"/>
      <c r="AS18" s="249"/>
      <c r="AT18" s="250"/>
      <c r="AU18" s="250"/>
      <c r="AV18" s="250"/>
      <c r="AW18" s="250"/>
      <c r="AX18" s="250"/>
      <c r="AY18" s="250"/>
      <c r="AZ18" s="250"/>
      <c r="BA18" s="250"/>
      <c r="BB18" s="252"/>
      <c r="BC18" s="249"/>
      <c r="BD18" s="250"/>
      <c r="BE18" s="250"/>
      <c r="BF18" s="250"/>
      <c r="BG18" s="250"/>
      <c r="BH18" s="250"/>
      <c r="BI18" s="250"/>
      <c r="BJ18" s="250"/>
      <c r="BK18" s="250"/>
      <c r="BL18" s="250"/>
      <c r="BM18" s="252"/>
      <c r="BN18" s="234"/>
      <c r="BO18" s="235"/>
      <c r="BP18" s="235"/>
      <c r="BQ18" s="235"/>
      <c r="BR18" s="235"/>
      <c r="BS18" s="235"/>
      <c r="BT18" s="250"/>
      <c r="BU18" s="235"/>
      <c r="BV18" s="235"/>
      <c r="BW18" s="235"/>
      <c r="BX18" s="235"/>
      <c r="BY18" s="235"/>
      <c r="BZ18" s="235"/>
      <c r="CA18" s="235"/>
      <c r="CB18" s="235"/>
      <c r="CC18" s="235"/>
      <c r="CD18" s="235"/>
      <c r="CE18" s="235"/>
      <c r="CF18" s="235"/>
      <c r="CG18" s="235"/>
      <c r="CH18" s="235"/>
      <c r="CI18" s="235"/>
      <c r="CJ18" s="235"/>
      <c r="CK18" s="235"/>
      <c r="CL18" s="235"/>
      <c r="CM18" s="235"/>
      <c r="CN18" s="235"/>
      <c r="CO18" s="235"/>
      <c r="CP18" s="235"/>
      <c r="CQ18" s="235"/>
      <c r="CR18" s="235"/>
      <c r="CS18" s="235"/>
      <c r="CT18" s="235"/>
      <c r="CU18" s="235"/>
      <c r="CV18" s="236"/>
      <c r="CW18" s="237"/>
    </row>
    <row r="19" spans="1:101" ht="31.5">
      <c r="A19" s="427" t="s">
        <v>116</v>
      </c>
      <c r="B19" s="236" t="s">
        <v>117</v>
      </c>
      <c r="C19" s="233">
        <v>0</v>
      </c>
      <c r="D19" s="249"/>
      <c r="E19" s="250"/>
      <c r="F19" s="257"/>
      <c r="G19" s="250"/>
      <c r="H19" s="257"/>
      <c r="I19" s="257"/>
      <c r="J19" s="250"/>
      <c r="K19" s="257"/>
      <c r="L19" s="257"/>
      <c r="M19" s="257"/>
      <c r="N19" s="257"/>
      <c r="O19" s="257"/>
      <c r="P19" s="250"/>
      <c r="Q19" s="250"/>
      <c r="R19" s="250"/>
      <c r="S19" s="250"/>
      <c r="T19" s="252"/>
      <c r="U19" s="249"/>
      <c r="V19" s="250"/>
      <c r="W19" s="250"/>
      <c r="X19" s="250"/>
      <c r="Y19" s="250"/>
      <c r="Z19" s="250"/>
      <c r="AA19" s="250"/>
      <c r="AB19" s="250"/>
      <c r="AC19" s="250"/>
      <c r="AD19" s="250"/>
      <c r="AE19" s="250"/>
      <c r="AF19" s="250"/>
      <c r="AG19" s="250"/>
      <c r="AH19" s="250"/>
      <c r="AI19" s="250"/>
      <c r="AJ19" s="250"/>
      <c r="AK19" s="250"/>
      <c r="AL19" s="250"/>
      <c r="AM19" s="250"/>
      <c r="AN19" s="250"/>
      <c r="AO19" s="250"/>
      <c r="AP19" s="250"/>
      <c r="AQ19" s="250"/>
      <c r="AR19" s="251"/>
      <c r="AS19" s="249"/>
      <c r="AT19" s="250"/>
      <c r="AU19" s="250"/>
      <c r="AV19" s="250"/>
      <c r="AW19" s="250"/>
      <c r="AX19" s="250"/>
      <c r="AY19" s="250"/>
      <c r="AZ19" s="250"/>
      <c r="BA19" s="250"/>
      <c r="BB19" s="252"/>
      <c r="BC19" s="249"/>
      <c r="BD19" s="250"/>
      <c r="BE19" s="250"/>
      <c r="BF19" s="250"/>
      <c r="BG19" s="250"/>
      <c r="BH19" s="250"/>
      <c r="BI19" s="250"/>
      <c r="BJ19" s="250"/>
      <c r="BK19" s="250"/>
      <c r="BL19" s="250"/>
      <c r="BM19" s="252"/>
      <c r="BN19" s="234"/>
      <c r="BO19" s="235"/>
      <c r="BP19" s="235"/>
      <c r="BQ19" s="235"/>
      <c r="BR19" s="235"/>
      <c r="BS19" s="235"/>
      <c r="BT19" s="250"/>
      <c r="BU19" s="235"/>
      <c r="BV19" s="235"/>
      <c r="BW19" s="235"/>
      <c r="BX19" s="235"/>
      <c r="BY19" s="235"/>
      <c r="BZ19" s="235"/>
      <c r="CA19" s="235"/>
      <c r="CB19" s="235"/>
      <c r="CC19" s="235"/>
      <c r="CD19" s="235"/>
      <c r="CE19" s="235"/>
      <c r="CF19" s="235"/>
      <c r="CG19" s="235"/>
      <c r="CH19" s="235"/>
      <c r="CI19" s="235"/>
      <c r="CJ19" s="235"/>
      <c r="CK19" s="235"/>
      <c r="CL19" s="235"/>
      <c r="CM19" s="235"/>
      <c r="CN19" s="235"/>
      <c r="CO19" s="235"/>
      <c r="CP19" s="235"/>
      <c r="CQ19" s="235"/>
      <c r="CR19" s="235"/>
      <c r="CS19" s="235"/>
      <c r="CT19" s="235"/>
      <c r="CU19" s="235"/>
      <c r="CV19" s="236"/>
      <c r="CW19" s="237"/>
    </row>
    <row r="20" spans="1:101" ht="15.75">
      <c r="A20" s="427" t="s">
        <v>118</v>
      </c>
      <c r="B20" s="236" t="s">
        <v>103</v>
      </c>
      <c r="C20" s="233">
        <v>0</v>
      </c>
      <c r="D20" s="249"/>
      <c r="E20" s="250"/>
      <c r="F20" s="257"/>
      <c r="G20" s="250"/>
      <c r="H20" s="257"/>
      <c r="I20" s="257"/>
      <c r="J20" s="250"/>
      <c r="K20" s="257"/>
      <c r="L20" s="257"/>
      <c r="M20" s="257"/>
      <c r="N20" s="257"/>
      <c r="O20" s="257"/>
      <c r="P20" s="250"/>
      <c r="Q20" s="250"/>
      <c r="R20" s="250"/>
      <c r="S20" s="250"/>
      <c r="T20" s="252"/>
      <c r="U20" s="249"/>
      <c r="V20" s="250"/>
      <c r="W20" s="250"/>
      <c r="X20" s="250"/>
      <c r="Y20" s="250"/>
      <c r="Z20" s="250"/>
      <c r="AA20" s="250"/>
      <c r="AB20" s="250"/>
      <c r="AC20" s="250"/>
      <c r="AD20" s="250"/>
      <c r="AE20" s="250"/>
      <c r="AF20" s="250"/>
      <c r="AG20" s="250"/>
      <c r="AH20" s="250"/>
      <c r="AI20" s="250"/>
      <c r="AJ20" s="250"/>
      <c r="AK20" s="250"/>
      <c r="AL20" s="250"/>
      <c r="AM20" s="250"/>
      <c r="AN20" s="250"/>
      <c r="AO20" s="250"/>
      <c r="AP20" s="250"/>
      <c r="AQ20" s="250"/>
      <c r="AR20" s="251"/>
      <c r="AS20" s="249"/>
      <c r="AT20" s="250"/>
      <c r="AU20" s="250"/>
      <c r="AV20" s="250"/>
      <c r="AW20" s="250"/>
      <c r="AX20" s="250"/>
      <c r="AY20" s="250"/>
      <c r="AZ20" s="250"/>
      <c r="BA20" s="250"/>
      <c r="BB20" s="252"/>
      <c r="BC20" s="249"/>
      <c r="BD20" s="250"/>
      <c r="BE20" s="250"/>
      <c r="BF20" s="250"/>
      <c r="BG20" s="250"/>
      <c r="BH20" s="250"/>
      <c r="BI20" s="250"/>
      <c r="BJ20" s="250"/>
      <c r="BK20" s="250"/>
      <c r="BL20" s="250"/>
      <c r="BM20" s="252"/>
      <c r="BN20" s="234"/>
      <c r="BO20" s="235"/>
      <c r="BP20" s="235"/>
      <c r="BQ20" s="235"/>
      <c r="BR20" s="235"/>
      <c r="BS20" s="235"/>
      <c r="BT20" s="250"/>
      <c r="BU20" s="235"/>
      <c r="BV20" s="235"/>
      <c r="BW20" s="235"/>
      <c r="BX20" s="235"/>
      <c r="BY20" s="235"/>
      <c r="BZ20" s="235"/>
      <c r="CA20" s="235"/>
      <c r="CB20" s="235"/>
      <c r="CC20" s="235"/>
      <c r="CD20" s="235"/>
      <c r="CE20" s="235"/>
      <c r="CF20" s="235"/>
      <c r="CG20" s="235"/>
      <c r="CH20" s="235"/>
      <c r="CI20" s="235"/>
      <c r="CJ20" s="235"/>
      <c r="CK20" s="235"/>
      <c r="CL20" s="235"/>
      <c r="CM20" s="235"/>
      <c r="CN20" s="235"/>
      <c r="CO20" s="235"/>
      <c r="CP20" s="235"/>
      <c r="CQ20" s="235"/>
      <c r="CR20" s="235"/>
      <c r="CS20" s="235"/>
      <c r="CT20" s="235"/>
      <c r="CU20" s="235"/>
      <c r="CV20" s="236"/>
      <c r="CW20" s="237"/>
    </row>
    <row r="21" spans="1:101" ht="31.5">
      <c r="A21" s="427" t="s">
        <v>119</v>
      </c>
      <c r="B21" s="236" t="s">
        <v>117</v>
      </c>
      <c r="C21" s="233">
        <v>0</v>
      </c>
      <c r="D21" s="249"/>
      <c r="E21" s="250"/>
      <c r="F21" s="257"/>
      <c r="G21" s="250"/>
      <c r="H21" s="257"/>
      <c r="I21" s="257"/>
      <c r="J21" s="250"/>
      <c r="K21" s="257"/>
      <c r="L21" s="257"/>
      <c r="M21" s="257"/>
      <c r="N21" s="257"/>
      <c r="O21" s="257"/>
      <c r="P21" s="250"/>
      <c r="Q21" s="250"/>
      <c r="R21" s="250"/>
      <c r="S21" s="250"/>
      <c r="T21" s="252"/>
      <c r="U21" s="249"/>
      <c r="V21" s="250"/>
      <c r="W21" s="250"/>
      <c r="X21" s="250"/>
      <c r="Y21" s="250"/>
      <c r="Z21" s="250"/>
      <c r="AA21" s="250"/>
      <c r="AB21" s="250"/>
      <c r="AC21" s="250"/>
      <c r="AD21" s="250"/>
      <c r="AE21" s="250"/>
      <c r="AF21" s="250"/>
      <c r="AG21" s="250"/>
      <c r="AH21" s="250"/>
      <c r="AI21" s="250"/>
      <c r="AJ21" s="250"/>
      <c r="AK21" s="250"/>
      <c r="AL21" s="250"/>
      <c r="AM21" s="250"/>
      <c r="AN21" s="250"/>
      <c r="AO21" s="250"/>
      <c r="AP21" s="250"/>
      <c r="AQ21" s="250"/>
      <c r="AR21" s="251"/>
      <c r="AS21" s="249"/>
      <c r="AT21" s="250"/>
      <c r="AU21" s="250"/>
      <c r="AV21" s="250"/>
      <c r="AW21" s="250"/>
      <c r="AX21" s="250"/>
      <c r="AY21" s="250"/>
      <c r="AZ21" s="250"/>
      <c r="BA21" s="250"/>
      <c r="BB21" s="252"/>
      <c r="BC21" s="249"/>
      <c r="BD21" s="250"/>
      <c r="BE21" s="250"/>
      <c r="BF21" s="250"/>
      <c r="BG21" s="250"/>
      <c r="BH21" s="250"/>
      <c r="BI21" s="250"/>
      <c r="BJ21" s="250"/>
      <c r="BK21" s="250"/>
      <c r="BL21" s="250"/>
      <c r="BM21" s="252"/>
      <c r="BN21" s="234"/>
      <c r="BO21" s="235"/>
      <c r="BP21" s="235"/>
      <c r="BQ21" s="235"/>
      <c r="BR21" s="235"/>
      <c r="BS21" s="235"/>
      <c r="BT21" s="250"/>
      <c r="BU21" s="235"/>
      <c r="BV21" s="235"/>
      <c r="BW21" s="235"/>
      <c r="BX21" s="235"/>
      <c r="BY21" s="235"/>
      <c r="BZ21" s="235"/>
      <c r="CA21" s="235"/>
      <c r="CB21" s="235"/>
      <c r="CC21" s="235"/>
      <c r="CD21" s="235"/>
      <c r="CE21" s="235"/>
      <c r="CF21" s="235"/>
      <c r="CG21" s="235"/>
      <c r="CH21" s="235"/>
      <c r="CI21" s="235"/>
      <c r="CJ21" s="235"/>
      <c r="CK21" s="235"/>
      <c r="CL21" s="235"/>
      <c r="CM21" s="235"/>
      <c r="CN21" s="235"/>
      <c r="CO21" s="235"/>
      <c r="CP21" s="235"/>
      <c r="CQ21" s="235"/>
      <c r="CR21" s="235"/>
      <c r="CS21" s="235"/>
      <c r="CT21" s="235"/>
      <c r="CU21" s="235"/>
      <c r="CV21" s="236"/>
      <c r="CW21" s="237"/>
    </row>
    <row r="22" spans="1:101" ht="15.75">
      <c r="A22" s="427" t="s">
        <v>120</v>
      </c>
      <c r="B22" s="236" t="s">
        <v>103</v>
      </c>
      <c r="C22" s="233">
        <v>0</v>
      </c>
      <c r="D22" s="249"/>
      <c r="E22" s="250"/>
      <c r="F22" s="257"/>
      <c r="G22" s="250"/>
      <c r="H22" s="257"/>
      <c r="I22" s="257"/>
      <c r="J22" s="250"/>
      <c r="K22" s="257"/>
      <c r="L22" s="257"/>
      <c r="M22" s="257"/>
      <c r="N22" s="257"/>
      <c r="O22" s="257"/>
      <c r="P22" s="250"/>
      <c r="Q22" s="250"/>
      <c r="R22" s="250"/>
      <c r="S22" s="250"/>
      <c r="T22" s="252"/>
      <c r="U22" s="249"/>
      <c r="V22" s="250"/>
      <c r="W22" s="250"/>
      <c r="X22" s="250"/>
      <c r="Y22" s="250"/>
      <c r="Z22" s="250"/>
      <c r="AA22" s="250"/>
      <c r="AB22" s="250"/>
      <c r="AC22" s="250"/>
      <c r="AD22" s="250"/>
      <c r="AE22" s="250"/>
      <c r="AF22" s="250"/>
      <c r="AG22" s="250"/>
      <c r="AH22" s="250"/>
      <c r="AI22" s="250"/>
      <c r="AJ22" s="250"/>
      <c r="AK22" s="250"/>
      <c r="AL22" s="250"/>
      <c r="AM22" s="250"/>
      <c r="AN22" s="250"/>
      <c r="AO22" s="250"/>
      <c r="AP22" s="250"/>
      <c r="AQ22" s="250"/>
      <c r="AR22" s="251"/>
      <c r="AS22" s="249"/>
      <c r="AT22" s="250"/>
      <c r="AU22" s="250"/>
      <c r="AV22" s="250"/>
      <c r="AW22" s="250"/>
      <c r="AX22" s="250"/>
      <c r="AY22" s="250"/>
      <c r="AZ22" s="250"/>
      <c r="BA22" s="250"/>
      <c r="BB22" s="252"/>
      <c r="BC22" s="249"/>
      <c r="BD22" s="250"/>
      <c r="BE22" s="250"/>
      <c r="BF22" s="250"/>
      <c r="BG22" s="250"/>
      <c r="BH22" s="250"/>
      <c r="BI22" s="250"/>
      <c r="BJ22" s="250"/>
      <c r="BK22" s="250"/>
      <c r="BL22" s="250"/>
      <c r="BM22" s="252"/>
      <c r="BN22" s="234"/>
      <c r="BO22" s="235"/>
      <c r="BP22" s="235"/>
      <c r="BQ22" s="235"/>
      <c r="BR22" s="235"/>
      <c r="BS22" s="235"/>
      <c r="BT22" s="250"/>
      <c r="BU22" s="235"/>
      <c r="BV22" s="235"/>
      <c r="BW22" s="235"/>
      <c r="BX22" s="235"/>
      <c r="BY22" s="235"/>
      <c r="BZ22" s="235"/>
      <c r="CA22" s="235"/>
      <c r="CB22" s="235"/>
      <c r="CC22" s="235"/>
      <c r="CD22" s="235"/>
      <c r="CE22" s="235"/>
      <c r="CF22" s="235"/>
      <c r="CG22" s="235"/>
      <c r="CH22" s="235"/>
      <c r="CI22" s="235"/>
      <c r="CJ22" s="235"/>
      <c r="CK22" s="235"/>
      <c r="CL22" s="235"/>
      <c r="CM22" s="235"/>
      <c r="CN22" s="235"/>
      <c r="CO22" s="235"/>
      <c r="CP22" s="235"/>
      <c r="CQ22" s="235"/>
      <c r="CR22" s="235"/>
      <c r="CS22" s="235"/>
      <c r="CT22" s="235"/>
      <c r="CU22" s="235"/>
      <c r="CV22" s="236"/>
      <c r="CW22" s="237"/>
    </row>
    <row r="23" spans="1:101" ht="15.75">
      <c r="A23" s="427" t="s">
        <v>121</v>
      </c>
      <c r="B23" s="236" t="s">
        <v>122</v>
      </c>
      <c r="C23" s="233">
        <v>0</v>
      </c>
      <c r="D23" s="249"/>
      <c r="E23" s="250"/>
      <c r="F23" s="257"/>
      <c r="G23" s="250"/>
      <c r="H23" s="257"/>
      <c r="I23" s="257"/>
      <c r="J23" s="250"/>
      <c r="K23" s="257"/>
      <c r="L23" s="257"/>
      <c r="M23" s="257"/>
      <c r="N23" s="257"/>
      <c r="O23" s="257"/>
      <c r="P23" s="250"/>
      <c r="Q23" s="250"/>
      <c r="R23" s="250"/>
      <c r="S23" s="250"/>
      <c r="T23" s="252"/>
      <c r="U23" s="249"/>
      <c r="V23" s="250"/>
      <c r="W23" s="250"/>
      <c r="X23" s="250"/>
      <c r="Y23" s="250"/>
      <c r="Z23" s="250"/>
      <c r="AA23" s="250"/>
      <c r="AB23" s="250"/>
      <c r="AC23" s="250"/>
      <c r="AD23" s="250"/>
      <c r="AE23" s="250"/>
      <c r="AF23" s="250"/>
      <c r="AG23" s="250"/>
      <c r="AH23" s="250"/>
      <c r="AI23" s="250"/>
      <c r="AJ23" s="250"/>
      <c r="AK23" s="250"/>
      <c r="AL23" s="250"/>
      <c r="AM23" s="250"/>
      <c r="AN23" s="250"/>
      <c r="AO23" s="250"/>
      <c r="AP23" s="250"/>
      <c r="AQ23" s="250"/>
      <c r="AR23" s="251"/>
      <c r="AS23" s="249"/>
      <c r="AT23" s="250"/>
      <c r="AU23" s="250"/>
      <c r="AV23" s="250"/>
      <c r="AW23" s="250"/>
      <c r="AX23" s="250"/>
      <c r="AY23" s="250"/>
      <c r="AZ23" s="250"/>
      <c r="BA23" s="250"/>
      <c r="BB23" s="252"/>
      <c r="BC23" s="249"/>
      <c r="BD23" s="250"/>
      <c r="BE23" s="250"/>
      <c r="BF23" s="250"/>
      <c r="BG23" s="250"/>
      <c r="BH23" s="250"/>
      <c r="BI23" s="250"/>
      <c r="BJ23" s="250"/>
      <c r="BK23" s="250"/>
      <c r="BL23" s="250"/>
      <c r="BM23" s="252"/>
      <c r="BN23" s="234"/>
      <c r="BO23" s="235"/>
      <c r="BP23" s="235"/>
      <c r="BQ23" s="235"/>
      <c r="BR23" s="235"/>
      <c r="BS23" s="235"/>
      <c r="BT23" s="250"/>
      <c r="BU23" s="235"/>
      <c r="BV23" s="235"/>
      <c r="BW23" s="235"/>
      <c r="BX23" s="235"/>
      <c r="BY23" s="235"/>
      <c r="BZ23" s="235"/>
      <c r="CA23" s="235"/>
      <c r="CB23" s="235"/>
      <c r="CC23" s="235"/>
      <c r="CD23" s="235"/>
      <c r="CE23" s="235"/>
      <c r="CF23" s="235"/>
      <c r="CG23" s="235"/>
      <c r="CH23" s="235"/>
      <c r="CI23" s="235"/>
      <c r="CJ23" s="235"/>
      <c r="CK23" s="235"/>
      <c r="CL23" s="235"/>
      <c r="CM23" s="235"/>
      <c r="CN23" s="235"/>
      <c r="CO23" s="235"/>
      <c r="CP23" s="235"/>
      <c r="CQ23" s="235"/>
      <c r="CR23" s="235"/>
      <c r="CS23" s="235"/>
      <c r="CT23" s="235"/>
      <c r="CU23" s="235"/>
      <c r="CV23" s="236"/>
      <c r="CW23" s="237"/>
    </row>
    <row r="24" spans="1:101" ht="15.75">
      <c r="A24" s="427"/>
      <c r="B24" s="236" t="s">
        <v>103</v>
      </c>
      <c r="C24" s="233">
        <v>0</v>
      </c>
      <c r="D24" s="249"/>
      <c r="E24" s="250"/>
      <c r="F24" s="257"/>
      <c r="G24" s="250"/>
      <c r="H24" s="257"/>
      <c r="I24" s="257"/>
      <c r="J24" s="250"/>
      <c r="K24" s="257"/>
      <c r="L24" s="257"/>
      <c r="M24" s="257"/>
      <c r="N24" s="257"/>
      <c r="O24" s="257"/>
      <c r="P24" s="250"/>
      <c r="Q24" s="250"/>
      <c r="R24" s="250"/>
      <c r="S24" s="250"/>
      <c r="T24" s="252"/>
      <c r="U24" s="249"/>
      <c r="V24" s="250"/>
      <c r="W24" s="250"/>
      <c r="X24" s="250"/>
      <c r="Y24" s="250"/>
      <c r="Z24" s="250"/>
      <c r="AA24" s="250"/>
      <c r="AB24" s="250"/>
      <c r="AC24" s="250"/>
      <c r="AD24" s="250"/>
      <c r="AE24" s="250"/>
      <c r="AF24" s="250"/>
      <c r="AG24" s="250"/>
      <c r="AH24" s="250"/>
      <c r="AI24" s="250"/>
      <c r="AJ24" s="250"/>
      <c r="AK24" s="250"/>
      <c r="AL24" s="250"/>
      <c r="AM24" s="250"/>
      <c r="AN24" s="250"/>
      <c r="AO24" s="250"/>
      <c r="AP24" s="250"/>
      <c r="AQ24" s="250"/>
      <c r="AR24" s="251"/>
      <c r="AS24" s="249"/>
      <c r="AT24" s="250"/>
      <c r="AU24" s="250"/>
      <c r="AV24" s="250"/>
      <c r="AW24" s="250"/>
      <c r="AX24" s="250"/>
      <c r="AY24" s="250"/>
      <c r="AZ24" s="250"/>
      <c r="BA24" s="250"/>
      <c r="BB24" s="252"/>
      <c r="BC24" s="249"/>
      <c r="BD24" s="250"/>
      <c r="BE24" s="250"/>
      <c r="BF24" s="250"/>
      <c r="BG24" s="250"/>
      <c r="BH24" s="250"/>
      <c r="BI24" s="250"/>
      <c r="BJ24" s="250"/>
      <c r="BK24" s="250"/>
      <c r="BL24" s="250"/>
      <c r="BM24" s="252"/>
      <c r="BN24" s="234"/>
      <c r="BO24" s="235"/>
      <c r="BP24" s="235"/>
      <c r="BQ24" s="235"/>
      <c r="BR24" s="235"/>
      <c r="BS24" s="235"/>
      <c r="BT24" s="250"/>
      <c r="BU24" s="235"/>
      <c r="BV24" s="235"/>
      <c r="BW24" s="235"/>
      <c r="BX24" s="235"/>
      <c r="BY24" s="235"/>
      <c r="BZ24" s="235"/>
      <c r="CA24" s="235"/>
      <c r="CB24" s="235"/>
      <c r="CC24" s="235"/>
      <c r="CD24" s="235"/>
      <c r="CE24" s="235"/>
      <c r="CF24" s="235"/>
      <c r="CG24" s="235"/>
      <c r="CH24" s="235"/>
      <c r="CI24" s="235"/>
      <c r="CJ24" s="235"/>
      <c r="CK24" s="235"/>
      <c r="CL24" s="235"/>
      <c r="CM24" s="235"/>
      <c r="CN24" s="235"/>
      <c r="CO24" s="235"/>
      <c r="CP24" s="235"/>
      <c r="CQ24" s="235"/>
      <c r="CR24" s="235"/>
      <c r="CS24" s="235"/>
      <c r="CT24" s="235"/>
      <c r="CU24" s="235"/>
      <c r="CV24" s="236"/>
      <c r="CW24" s="237"/>
    </row>
    <row r="25" spans="1:101" ht="31.5">
      <c r="A25" s="427" t="s">
        <v>123</v>
      </c>
      <c r="B25" s="236" t="s">
        <v>103</v>
      </c>
      <c r="C25" s="233">
        <v>0</v>
      </c>
      <c r="D25" s="249"/>
      <c r="E25" s="250"/>
      <c r="F25" s="257"/>
      <c r="G25" s="250"/>
      <c r="H25" s="257"/>
      <c r="I25" s="257"/>
      <c r="J25" s="250"/>
      <c r="K25" s="257"/>
      <c r="L25" s="257"/>
      <c r="M25" s="257"/>
      <c r="N25" s="257"/>
      <c r="O25" s="257"/>
      <c r="P25" s="250"/>
      <c r="Q25" s="250"/>
      <c r="R25" s="250"/>
      <c r="S25" s="250"/>
      <c r="T25" s="252"/>
      <c r="U25" s="249"/>
      <c r="V25" s="250"/>
      <c r="W25" s="250"/>
      <c r="X25" s="250"/>
      <c r="Y25" s="250"/>
      <c r="Z25" s="250"/>
      <c r="AA25" s="250"/>
      <c r="AB25" s="250"/>
      <c r="AC25" s="250"/>
      <c r="AD25" s="250"/>
      <c r="AE25" s="250"/>
      <c r="AF25" s="250"/>
      <c r="AG25" s="250"/>
      <c r="AH25" s="250"/>
      <c r="AI25" s="250"/>
      <c r="AJ25" s="250"/>
      <c r="AK25" s="250"/>
      <c r="AL25" s="250"/>
      <c r="AM25" s="250"/>
      <c r="AN25" s="250"/>
      <c r="AO25" s="250"/>
      <c r="AP25" s="250"/>
      <c r="AQ25" s="250"/>
      <c r="AR25" s="251"/>
      <c r="AS25" s="249"/>
      <c r="AT25" s="250"/>
      <c r="AU25" s="250"/>
      <c r="AV25" s="250"/>
      <c r="AW25" s="250"/>
      <c r="AX25" s="250"/>
      <c r="AY25" s="250"/>
      <c r="AZ25" s="250"/>
      <c r="BA25" s="250"/>
      <c r="BB25" s="252"/>
      <c r="BC25" s="249"/>
      <c r="BD25" s="250"/>
      <c r="BE25" s="250"/>
      <c r="BF25" s="250"/>
      <c r="BG25" s="250"/>
      <c r="BH25" s="250"/>
      <c r="BI25" s="250"/>
      <c r="BJ25" s="250"/>
      <c r="BK25" s="250"/>
      <c r="BL25" s="250"/>
      <c r="BM25" s="252"/>
      <c r="BN25" s="234"/>
      <c r="BO25" s="235"/>
      <c r="BP25" s="235"/>
      <c r="BQ25" s="235"/>
      <c r="BR25" s="235"/>
      <c r="BS25" s="235"/>
      <c r="BT25" s="250"/>
      <c r="BU25" s="235"/>
      <c r="BV25" s="235"/>
      <c r="BW25" s="235"/>
      <c r="BX25" s="235"/>
      <c r="BY25" s="235"/>
      <c r="BZ25" s="235"/>
      <c r="CA25" s="235"/>
      <c r="CB25" s="235"/>
      <c r="CC25" s="235"/>
      <c r="CD25" s="235"/>
      <c r="CE25" s="235"/>
      <c r="CF25" s="235"/>
      <c r="CG25" s="235"/>
      <c r="CH25" s="235"/>
      <c r="CI25" s="235"/>
      <c r="CJ25" s="235"/>
      <c r="CK25" s="235"/>
      <c r="CL25" s="235"/>
      <c r="CM25" s="235"/>
      <c r="CN25" s="235"/>
      <c r="CO25" s="235"/>
      <c r="CP25" s="235"/>
      <c r="CQ25" s="235"/>
      <c r="CR25" s="235"/>
      <c r="CS25" s="235"/>
      <c r="CT25" s="235"/>
      <c r="CU25" s="235"/>
      <c r="CV25" s="236"/>
      <c r="CW25" s="237"/>
    </row>
    <row r="26" spans="1:101" ht="15.75">
      <c r="A26" s="488" t="s">
        <v>124</v>
      </c>
      <c r="B26" s="241" t="s">
        <v>105</v>
      </c>
      <c r="C26" s="268">
        <v>1</v>
      </c>
      <c r="D26" s="249"/>
      <c r="E26" s="250"/>
      <c r="F26" s="257"/>
      <c r="G26" s="250"/>
      <c r="H26" s="257"/>
      <c r="I26" s="257"/>
      <c r="J26" s="250"/>
      <c r="K26" s="257"/>
      <c r="L26" s="257"/>
      <c r="M26" s="257"/>
      <c r="N26" s="257"/>
      <c r="O26" s="257"/>
      <c r="P26" s="250"/>
      <c r="Q26" s="250"/>
      <c r="R26" s="250"/>
      <c r="S26" s="250"/>
      <c r="T26" s="252"/>
      <c r="U26" s="249"/>
      <c r="V26" s="250"/>
      <c r="W26" s="260">
        <v>1</v>
      </c>
      <c r="X26" s="250"/>
      <c r="Y26" s="260"/>
      <c r="Z26" s="250"/>
      <c r="AA26" s="250"/>
      <c r="AB26" s="250"/>
      <c r="AC26" s="250"/>
      <c r="AD26" s="250"/>
      <c r="AE26" s="250"/>
      <c r="AF26" s="250"/>
      <c r="AG26" s="250"/>
      <c r="AH26" s="250"/>
      <c r="AI26" s="250"/>
      <c r="AJ26" s="250"/>
      <c r="AK26" s="250"/>
      <c r="AL26" s="250"/>
      <c r="AM26" s="260">
        <v>0</v>
      </c>
      <c r="AN26" s="250"/>
      <c r="AO26" s="250"/>
      <c r="AP26" s="250"/>
      <c r="AQ26" s="250"/>
      <c r="AR26" s="251"/>
      <c r="AS26" s="249"/>
      <c r="AT26" s="250"/>
      <c r="AU26" s="250"/>
      <c r="AV26" s="250"/>
      <c r="AW26" s="250"/>
      <c r="AX26" s="250"/>
      <c r="AY26" s="250"/>
      <c r="AZ26" s="250"/>
      <c r="BA26" s="250"/>
      <c r="BB26" s="252"/>
      <c r="BC26" s="249"/>
      <c r="BD26" s="250"/>
      <c r="BE26" s="250"/>
      <c r="BF26" s="250"/>
      <c r="BG26" s="250"/>
      <c r="BH26" s="250"/>
      <c r="BI26" s="250"/>
      <c r="BJ26" s="250"/>
      <c r="BK26" s="250"/>
      <c r="BL26" s="250"/>
      <c r="BM26" s="252"/>
      <c r="BN26" s="234"/>
      <c r="BO26" s="235"/>
      <c r="BP26" s="235"/>
      <c r="BQ26" s="235"/>
      <c r="BR26" s="235"/>
      <c r="BS26" s="235"/>
      <c r="BT26" s="250"/>
      <c r="BU26" s="235"/>
      <c r="BV26" s="235"/>
      <c r="BW26" s="235"/>
      <c r="BX26" s="235">
        <v>0</v>
      </c>
      <c r="BY26" s="235"/>
      <c r="BZ26" s="235"/>
      <c r="CA26" s="235"/>
      <c r="CB26" s="235"/>
      <c r="CC26" s="235"/>
      <c r="CD26" s="235"/>
      <c r="CE26" s="235"/>
      <c r="CF26" s="235"/>
      <c r="CG26" s="235"/>
      <c r="CH26" s="235"/>
      <c r="CI26" s="235"/>
      <c r="CJ26" s="235"/>
      <c r="CK26" s="235"/>
      <c r="CL26" s="235"/>
      <c r="CM26" s="235"/>
      <c r="CN26" s="235"/>
      <c r="CO26" s="235"/>
      <c r="CP26" s="235"/>
      <c r="CQ26" s="235"/>
      <c r="CR26" s="235"/>
      <c r="CS26" s="235"/>
      <c r="CT26" s="235"/>
      <c r="CU26" s="235"/>
      <c r="CV26" s="236"/>
      <c r="CW26" s="237"/>
    </row>
    <row r="27" spans="1:101" ht="15.75">
      <c r="A27" s="488"/>
      <c r="B27" s="261" t="s">
        <v>103</v>
      </c>
      <c r="C27" s="233">
        <v>536.6</v>
      </c>
      <c r="D27" s="233">
        <v>0</v>
      </c>
      <c r="E27" s="233">
        <v>0</v>
      </c>
      <c r="F27" s="233">
        <v>0</v>
      </c>
      <c r="G27" s="233">
        <v>0</v>
      </c>
      <c r="H27" s="233">
        <v>0</v>
      </c>
      <c r="I27" s="233">
        <v>0</v>
      </c>
      <c r="J27" s="233">
        <v>0</v>
      </c>
      <c r="K27" s="233">
        <v>0</v>
      </c>
      <c r="L27" s="233">
        <v>0</v>
      </c>
      <c r="M27" s="233">
        <v>0</v>
      </c>
      <c r="N27" s="233">
        <v>0</v>
      </c>
      <c r="O27" s="233">
        <v>0</v>
      </c>
      <c r="P27" s="233">
        <v>0</v>
      </c>
      <c r="Q27" s="233">
        <v>0</v>
      </c>
      <c r="R27" s="233">
        <v>0</v>
      </c>
      <c r="S27" s="233">
        <v>0</v>
      </c>
      <c r="T27" s="233">
        <v>0</v>
      </c>
      <c r="U27" s="233">
        <v>0</v>
      </c>
      <c r="V27" s="233">
        <v>0</v>
      </c>
      <c r="W27" s="233">
        <v>47.17</v>
      </c>
      <c r="X27" s="233">
        <v>0</v>
      </c>
      <c r="Y27" s="233">
        <v>25.06</v>
      </c>
      <c r="Z27" s="233">
        <v>0</v>
      </c>
      <c r="AA27" s="233">
        <v>0</v>
      </c>
      <c r="AB27" s="233">
        <v>0</v>
      </c>
      <c r="AC27" s="233">
        <v>0</v>
      </c>
      <c r="AD27" s="233">
        <v>0</v>
      </c>
      <c r="AE27" s="233">
        <v>0</v>
      </c>
      <c r="AF27" s="233">
        <v>0</v>
      </c>
      <c r="AG27" s="233">
        <v>0</v>
      </c>
      <c r="AH27" s="233">
        <v>0</v>
      </c>
      <c r="AI27" s="233">
        <v>0</v>
      </c>
      <c r="AJ27" s="233">
        <v>0</v>
      </c>
      <c r="AK27" s="233">
        <v>0</v>
      </c>
      <c r="AL27" s="233">
        <v>0</v>
      </c>
      <c r="AM27" s="233">
        <v>274.3</v>
      </c>
      <c r="AN27" s="233">
        <v>0</v>
      </c>
      <c r="AO27" s="233">
        <v>0</v>
      </c>
      <c r="AP27" s="233">
        <v>0</v>
      </c>
      <c r="AQ27" s="233">
        <v>0</v>
      </c>
      <c r="AR27" s="233">
        <v>0</v>
      </c>
      <c r="AS27" s="233">
        <v>0</v>
      </c>
      <c r="AT27" s="233">
        <v>0</v>
      </c>
      <c r="AU27" s="233">
        <v>0</v>
      </c>
      <c r="AV27" s="233">
        <v>0</v>
      </c>
      <c r="AW27" s="233">
        <v>0</v>
      </c>
      <c r="AX27" s="233">
        <v>0</v>
      </c>
      <c r="AY27" s="233">
        <v>0</v>
      </c>
      <c r="AZ27" s="233">
        <v>0</v>
      </c>
      <c r="BA27" s="233">
        <v>0</v>
      </c>
      <c r="BB27" s="233">
        <v>0</v>
      </c>
      <c r="BC27" s="233">
        <v>0</v>
      </c>
      <c r="BD27" s="233">
        <v>0</v>
      </c>
      <c r="BE27" s="233">
        <v>0</v>
      </c>
      <c r="BF27" s="233">
        <v>0</v>
      </c>
      <c r="BG27" s="233">
        <v>0</v>
      </c>
      <c r="BH27" s="233">
        <v>0</v>
      </c>
      <c r="BI27" s="233">
        <v>0</v>
      </c>
      <c r="BJ27" s="233">
        <v>0</v>
      </c>
      <c r="BK27" s="233">
        <v>0</v>
      </c>
      <c r="BL27" s="233">
        <v>0</v>
      </c>
      <c r="BM27" s="233">
        <v>0</v>
      </c>
      <c r="BN27" s="233">
        <v>0</v>
      </c>
      <c r="BO27" s="233">
        <v>0</v>
      </c>
      <c r="BP27" s="233">
        <v>0</v>
      </c>
      <c r="BQ27" s="233">
        <v>0</v>
      </c>
      <c r="BR27" s="233">
        <v>0</v>
      </c>
      <c r="BS27" s="233">
        <v>0</v>
      </c>
      <c r="BT27" s="233">
        <v>0</v>
      </c>
      <c r="BU27" s="233">
        <v>0</v>
      </c>
      <c r="BV27" s="233">
        <v>0</v>
      </c>
      <c r="BW27" s="233">
        <v>0</v>
      </c>
      <c r="BX27" s="233">
        <v>190.07</v>
      </c>
      <c r="BY27" s="233">
        <v>0</v>
      </c>
      <c r="BZ27" s="233">
        <v>0</v>
      </c>
      <c r="CA27" s="233">
        <v>0</v>
      </c>
      <c r="CB27" s="233">
        <v>0</v>
      </c>
      <c r="CC27" s="233">
        <v>0</v>
      </c>
      <c r="CD27" s="233">
        <v>0</v>
      </c>
      <c r="CE27" s="233">
        <v>0</v>
      </c>
      <c r="CF27" s="233">
        <v>0</v>
      </c>
      <c r="CG27" s="233">
        <v>0</v>
      </c>
      <c r="CH27" s="233">
        <v>0</v>
      </c>
      <c r="CI27" s="233">
        <v>0</v>
      </c>
      <c r="CJ27" s="233">
        <v>0</v>
      </c>
      <c r="CK27" s="233">
        <v>0</v>
      </c>
      <c r="CL27" s="233">
        <v>0</v>
      </c>
      <c r="CM27" s="233">
        <v>0</v>
      </c>
      <c r="CN27" s="233">
        <v>0</v>
      </c>
      <c r="CO27" s="233">
        <v>0</v>
      </c>
      <c r="CP27" s="233">
        <v>0</v>
      </c>
      <c r="CQ27" s="233">
        <v>0</v>
      </c>
      <c r="CR27" s="233">
        <v>0</v>
      </c>
      <c r="CS27" s="233">
        <v>0</v>
      </c>
      <c r="CT27" s="233">
        <v>0</v>
      </c>
      <c r="CU27" s="233">
        <v>0</v>
      </c>
      <c r="CV27" s="233">
        <v>0</v>
      </c>
      <c r="CW27" s="233">
        <v>0</v>
      </c>
    </row>
    <row r="28" spans="1:101" ht="15.75">
      <c r="A28" s="489" t="s">
        <v>125</v>
      </c>
      <c r="B28" s="261" t="s">
        <v>107</v>
      </c>
      <c r="C28" s="266">
        <v>0.35699999999999998</v>
      </c>
      <c r="D28" s="249"/>
      <c r="E28" s="250"/>
      <c r="F28" s="257"/>
      <c r="G28" s="250"/>
      <c r="H28" s="257"/>
      <c r="I28" s="257"/>
      <c r="J28" s="250"/>
      <c r="K28" s="257"/>
      <c r="L28" s="257"/>
      <c r="M28" s="257"/>
      <c r="N28" s="257"/>
      <c r="O28" s="257"/>
      <c r="P28" s="250"/>
      <c r="Q28" s="250"/>
      <c r="R28" s="250"/>
      <c r="S28" s="250"/>
      <c r="T28" s="252"/>
      <c r="U28" s="249"/>
      <c r="V28" s="370"/>
      <c r="W28" s="385"/>
      <c r="X28" s="416"/>
      <c r="Y28" s="385">
        <v>0.221</v>
      </c>
      <c r="Z28" s="367"/>
      <c r="AA28" s="250"/>
      <c r="AB28" s="250"/>
      <c r="AC28" s="250"/>
      <c r="AD28" s="250"/>
      <c r="AE28" s="250"/>
      <c r="AF28" s="250"/>
      <c r="AG28" s="250"/>
      <c r="AH28" s="250"/>
      <c r="AI28" s="250"/>
      <c r="AJ28" s="250"/>
      <c r="AK28" s="250"/>
      <c r="AL28" s="370"/>
      <c r="AM28" s="385"/>
      <c r="AN28" s="367"/>
      <c r="AO28" s="250"/>
      <c r="AP28" s="250"/>
      <c r="AQ28" s="250"/>
      <c r="AR28" s="251"/>
      <c r="AS28" s="249"/>
      <c r="AT28" s="250"/>
      <c r="AU28" s="250"/>
      <c r="AV28" s="250"/>
      <c r="AW28" s="250"/>
      <c r="AX28" s="250"/>
      <c r="AY28" s="250"/>
      <c r="AZ28" s="250"/>
      <c r="BA28" s="250"/>
      <c r="BB28" s="252"/>
      <c r="BC28" s="249"/>
      <c r="BD28" s="250"/>
      <c r="BE28" s="250"/>
      <c r="BF28" s="250"/>
      <c r="BG28" s="250"/>
      <c r="BH28" s="250"/>
      <c r="BI28" s="250"/>
      <c r="BJ28" s="250"/>
      <c r="BK28" s="250"/>
      <c r="BL28" s="250"/>
      <c r="BM28" s="252"/>
      <c r="BN28" s="234"/>
      <c r="BO28" s="235"/>
      <c r="BP28" s="235"/>
      <c r="BQ28" s="235"/>
      <c r="BR28" s="235"/>
      <c r="BS28" s="235"/>
      <c r="BT28" s="250"/>
      <c r="BU28" s="235"/>
      <c r="BV28" s="235"/>
      <c r="BW28" s="354"/>
      <c r="BX28" s="385">
        <v>0.13600000000000001</v>
      </c>
      <c r="BY28" s="356"/>
      <c r="BZ28" s="235"/>
      <c r="CA28" s="235"/>
      <c r="CB28" s="235"/>
      <c r="CC28" s="235"/>
      <c r="CD28" s="235"/>
      <c r="CE28" s="235"/>
      <c r="CF28" s="235"/>
      <c r="CG28" s="235"/>
      <c r="CH28" s="235"/>
      <c r="CI28" s="235"/>
      <c r="CJ28" s="235"/>
      <c r="CK28" s="235"/>
      <c r="CL28" s="235"/>
      <c r="CM28" s="235"/>
      <c r="CN28" s="235"/>
      <c r="CO28" s="235"/>
      <c r="CP28" s="235"/>
      <c r="CQ28" s="235"/>
      <c r="CR28" s="235"/>
      <c r="CS28" s="235"/>
      <c r="CT28" s="235"/>
      <c r="CU28" s="235"/>
      <c r="CV28" s="236"/>
      <c r="CW28" s="237"/>
    </row>
    <row r="29" spans="1:101" ht="15.75">
      <c r="A29" s="489"/>
      <c r="B29" s="261" t="s">
        <v>103</v>
      </c>
      <c r="C29" s="233">
        <v>146.72</v>
      </c>
      <c r="D29" s="249"/>
      <c r="E29" s="250"/>
      <c r="F29" s="257"/>
      <c r="G29" s="250"/>
      <c r="H29" s="257"/>
      <c r="I29" s="257"/>
      <c r="J29" s="250"/>
      <c r="K29" s="257"/>
      <c r="L29" s="257"/>
      <c r="M29" s="257"/>
      <c r="N29" s="257"/>
      <c r="O29" s="257"/>
      <c r="P29" s="250"/>
      <c r="Q29" s="250"/>
      <c r="R29" s="250"/>
      <c r="S29" s="250"/>
      <c r="T29" s="252"/>
      <c r="U29" s="249"/>
      <c r="V29" s="370"/>
      <c r="W29" s="385"/>
      <c r="X29" s="416"/>
      <c r="Y29" s="385">
        <v>25.06</v>
      </c>
      <c r="Z29" s="367"/>
      <c r="AA29" s="250"/>
      <c r="AB29" s="250"/>
      <c r="AC29" s="250"/>
      <c r="AD29" s="250"/>
      <c r="AE29" s="250"/>
      <c r="AF29" s="250"/>
      <c r="AG29" s="250"/>
      <c r="AH29" s="250"/>
      <c r="AI29" s="250"/>
      <c r="AJ29" s="250"/>
      <c r="AK29" s="250"/>
      <c r="AL29" s="370"/>
      <c r="AM29" s="385"/>
      <c r="AN29" s="367"/>
      <c r="AO29" s="250"/>
      <c r="AP29" s="250"/>
      <c r="AQ29" s="250"/>
      <c r="AR29" s="251"/>
      <c r="AS29" s="249"/>
      <c r="AT29" s="250"/>
      <c r="AU29" s="250"/>
      <c r="AV29" s="250"/>
      <c r="AW29" s="250"/>
      <c r="AX29" s="250"/>
      <c r="AY29" s="250"/>
      <c r="AZ29" s="250"/>
      <c r="BA29" s="250"/>
      <c r="BB29" s="252"/>
      <c r="BC29" s="249"/>
      <c r="BD29" s="250"/>
      <c r="BE29" s="250"/>
      <c r="BF29" s="250"/>
      <c r="BG29" s="250"/>
      <c r="BH29" s="250"/>
      <c r="BI29" s="250"/>
      <c r="BJ29" s="250"/>
      <c r="BK29" s="250"/>
      <c r="BL29" s="250"/>
      <c r="BM29" s="252"/>
      <c r="BN29" s="234"/>
      <c r="BO29" s="235"/>
      <c r="BP29" s="235"/>
      <c r="BQ29" s="235"/>
      <c r="BR29" s="235"/>
      <c r="BS29" s="235"/>
      <c r="BT29" s="250"/>
      <c r="BU29" s="235"/>
      <c r="BV29" s="235"/>
      <c r="BW29" s="354"/>
      <c r="BX29" s="385">
        <v>121.66</v>
      </c>
      <c r="BY29" s="356"/>
      <c r="BZ29" s="235"/>
      <c r="CA29" s="235"/>
      <c r="CB29" s="235"/>
      <c r="CC29" s="235"/>
      <c r="CD29" s="235"/>
      <c r="CE29" s="235"/>
      <c r="CF29" s="235"/>
      <c r="CG29" s="235"/>
      <c r="CH29" s="235"/>
      <c r="CI29" s="235"/>
      <c r="CJ29" s="235"/>
      <c r="CK29" s="235"/>
      <c r="CL29" s="235"/>
      <c r="CM29" s="235"/>
      <c r="CN29" s="235"/>
      <c r="CO29" s="235"/>
      <c r="CP29" s="235"/>
      <c r="CQ29" s="235"/>
      <c r="CR29" s="235"/>
      <c r="CS29" s="235"/>
      <c r="CT29" s="235"/>
      <c r="CU29" s="235"/>
      <c r="CV29" s="236"/>
      <c r="CW29" s="237"/>
    </row>
    <row r="30" spans="1:101" ht="15.75">
      <c r="A30" s="489" t="s">
        <v>126</v>
      </c>
      <c r="B30" s="261" t="s">
        <v>107</v>
      </c>
      <c r="C30" s="233">
        <v>0.46</v>
      </c>
      <c r="D30" s="249"/>
      <c r="E30" s="250"/>
      <c r="F30" s="257"/>
      <c r="G30" s="250"/>
      <c r="H30" s="257"/>
      <c r="I30" s="257"/>
      <c r="J30" s="250"/>
      <c r="K30" s="257"/>
      <c r="L30" s="257"/>
      <c r="M30" s="257"/>
      <c r="N30" s="257"/>
      <c r="O30" s="257"/>
      <c r="P30" s="250"/>
      <c r="Q30" s="250"/>
      <c r="R30" s="250"/>
      <c r="S30" s="250"/>
      <c r="T30" s="252"/>
      <c r="U30" s="249"/>
      <c r="V30" s="370"/>
      <c r="W30" s="385">
        <v>0.39400000000000002</v>
      </c>
      <c r="X30" s="416"/>
      <c r="Y30" s="385"/>
      <c r="Z30" s="367"/>
      <c r="AA30" s="250"/>
      <c r="AB30" s="250"/>
      <c r="AC30" s="250"/>
      <c r="AD30" s="250"/>
      <c r="AE30" s="250"/>
      <c r="AF30" s="250"/>
      <c r="AG30" s="250"/>
      <c r="AH30" s="250"/>
      <c r="AI30" s="250"/>
      <c r="AJ30" s="250"/>
      <c r="AK30" s="250"/>
      <c r="AL30" s="370"/>
      <c r="AM30" s="385">
        <v>6.6000000000000003E-2</v>
      </c>
      <c r="AN30" s="367"/>
      <c r="AO30" s="250"/>
      <c r="AP30" s="250"/>
      <c r="AQ30" s="250"/>
      <c r="AR30" s="251"/>
      <c r="AS30" s="249"/>
      <c r="AT30" s="250"/>
      <c r="AU30" s="250"/>
      <c r="AV30" s="250"/>
      <c r="AW30" s="250"/>
      <c r="AX30" s="250"/>
      <c r="AY30" s="250"/>
      <c r="AZ30" s="250"/>
      <c r="BA30" s="250"/>
      <c r="BB30" s="252"/>
      <c r="BC30" s="249"/>
      <c r="BD30" s="250"/>
      <c r="BE30" s="250"/>
      <c r="BF30" s="250"/>
      <c r="BG30" s="250"/>
      <c r="BH30" s="250"/>
      <c r="BI30" s="250"/>
      <c r="BJ30" s="250"/>
      <c r="BK30" s="250"/>
      <c r="BL30" s="250"/>
      <c r="BM30" s="252"/>
      <c r="BN30" s="234"/>
      <c r="BO30" s="235"/>
      <c r="BP30" s="235"/>
      <c r="BQ30" s="235"/>
      <c r="BR30" s="235"/>
      <c r="BS30" s="235"/>
      <c r="BT30" s="250"/>
      <c r="BU30" s="235"/>
      <c r="BV30" s="235"/>
      <c r="BW30" s="354"/>
      <c r="BX30" s="385"/>
      <c r="BY30" s="356"/>
      <c r="BZ30" s="235"/>
      <c r="CA30" s="235"/>
      <c r="CB30" s="235"/>
      <c r="CC30" s="235"/>
      <c r="CD30" s="235"/>
      <c r="CE30" s="235"/>
      <c r="CF30" s="235"/>
      <c r="CG30" s="235"/>
      <c r="CH30" s="235"/>
      <c r="CI30" s="235"/>
      <c r="CJ30" s="235"/>
      <c r="CK30" s="235"/>
      <c r="CL30" s="235"/>
      <c r="CM30" s="235"/>
      <c r="CN30" s="235"/>
      <c r="CO30" s="235"/>
      <c r="CP30" s="235"/>
      <c r="CQ30" s="235"/>
      <c r="CR30" s="235"/>
      <c r="CS30" s="235"/>
      <c r="CT30" s="235"/>
      <c r="CU30" s="235"/>
      <c r="CV30" s="236"/>
      <c r="CW30" s="237"/>
    </row>
    <row r="31" spans="1:101" ht="15.75">
      <c r="A31" s="489"/>
      <c r="B31" s="261" t="s">
        <v>103</v>
      </c>
      <c r="C31" s="233">
        <v>321.47000000000003</v>
      </c>
      <c r="D31" s="249"/>
      <c r="E31" s="250"/>
      <c r="F31" s="257"/>
      <c r="G31" s="250"/>
      <c r="H31" s="257"/>
      <c r="I31" s="257"/>
      <c r="J31" s="250"/>
      <c r="K31" s="257"/>
      <c r="L31" s="257"/>
      <c r="M31" s="257"/>
      <c r="N31" s="257"/>
      <c r="O31" s="257"/>
      <c r="P31" s="250"/>
      <c r="Q31" s="250"/>
      <c r="R31" s="250"/>
      <c r="S31" s="250"/>
      <c r="T31" s="252"/>
      <c r="U31" s="249"/>
      <c r="V31" s="370"/>
      <c r="W31" s="385">
        <v>47.17</v>
      </c>
      <c r="X31" s="367"/>
      <c r="Y31" s="250"/>
      <c r="Z31" s="250"/>
      <c r="AA31" s="250"/>
      <c r="AB31" s="250"/>
      <c r="AC31" s="250"/>
      <c r="AD31" s="250"/>
      <c r="AE31" s="250"/>
      <c r="AF31" s="250"/>
      <c r="AG31" s="250"/>
      <c r="AH31" s="250"/>
      <c r="AI31" s="250"/>
      <c r="AJ31" s="250"/>
      <c r="AK31" s="250"/>
      <c r="AL31" s="370"/>
      <c r="AM31" s="385">
        <v>274.3</v>
      </c>
      <c r="AN31" s="367"/>
      <c r="AO31" s="250"/>
      <c r="AP31" s="250"/>
      <c r="AQ31" s="250"/>
      <c r="AR31" s="251"/>
      <c r="AS31" s="249"/>
      <c r="AT31" s="250"/>
      <c r="AU31" s="250"/>
      <c r="AV31" s="250"/>
      <c r="AW31" s="250"/>
      <c r="AX31" s="250"/>
      <c r="AY31" s="250"/>
      <c r="AZ31" s="250"/>
      <c r="BA31" s="250"/>
      <c r="BB31" s="252"/>
      <c r="BC31" s="249"/>
      <c r="BD31" s="250"/>
      <c r="BE31" s="250"/>
      <c r="BF31" s="250"/>
      <c r="BG31" s="250"/>
      <c r="BH31" s="250"/>
      <c r="BI31" s="250"/>
      <c r="BJ31" s="250"/>
      <c r="BK31" s="250"/>
      <c r="BL31" s="250"/>
      <c r="BM31" s="252"/>
      <c r="BN31" s="234"/>
      <c r="BO31" s="235"/>
      <c r="BP31" s="235"/>
      <c r="BQ31" s="235"/>
      <c r="BR31" s="235"/>
      <c r="BS31" s="235"/>
      <c r="BT31" s="250"/>
      <c r="BU31" s="235"/>
      <c r="BV31" s="235"/>
      <c r="BW31" s="354"/>
      <c r="BX31" s="385"/>
      <c r="BY31" s="356"/>
      <c r="BZ31" s="235"/>
      <c r="CA31" s="235"/>
      <c r="CB31" s="235"/>
      <c r="CC31" s="235"/>
      <c r="CD31" s="235"/>
      <c r="CE31" s="235"/>
      <c r="CF31" s="235"/>
      <c r="CG31" s="235"/>
      <c r="CH31" s="235"/>
      <c r="CI31" s="235"/>
      <c r="CJ31" s="235"/>
      <c r="CK31" s="235"/>
      <c r="CL31" s="235"/>
      <c r="CM31" s="235"/>
      <c r="CN31" s="235"/>
      <c r="CO31" s="235"/>
      <c r="CP31" s="235"/>
      <c r="CQ31" s="235"/>
      <c r="CR31" s="235"/>
      <c r="CS31" s="235"/>
      <c r="CT31" s="235"/>
      <c r="CU31" s="235"/>
      <c r="CV31" s="236"/>
      <c r="CW31" s="237"/>
    </row>
    <row r="32" spans="1:101" ht="15.75">
      <c r="A32" s="489" t="s">
        <v>127</v>
      </c>
      <c r="B32" s="261" t="s">
        <v>128</v>
      </c>
      <c r="C32" s="266">
        <v>9.4E-2</v>
      </c>
      <c r="D32" s="249"/>
      <c r="E32" s="250"/>
      <c r="F32" s="257"/>
      <c r="G32" s="250"/>
      <c r="H32" s="257"/>
      <c r="I32" s="257"/>
      <c r="J32" s="250"/>
      <c r="K32" s="257"/>
      <c r="L32" s="257"/>
      <c r="M32" s="257"/>
      <c r="N32" s="257"/>
      <c r="O32" s="257"/>
      <c r="P32" s="250"/>
      <c r="Q32" s="250"/>
      <c r="R32" s="250"/>
      <c r="S32" s="250"/>
      <c r="T32" s="252"/>
      <c r="U32" s="249"/>
      <c r="V32" s="370"/>
      <c r="W32" s="385"/>
      <c r="X32" s="367"/>
      <c r="Y32" s="250"/>
      <c r="Z32" s="250"/>
      <c r="AA32" s="250"/>
      <c r="AB32" s="250"/>
      <c r="AC32" s="250"/>
      <c r="AD32" s="250"/>
      <c r="AE32" s="250"/>
      <c r="AF32" s="250"/>
      <c r="AG32" s="250"/>
      <c r="AH32" s="250"/>
      <c r="AI32" s="250"/>
      <c r="AJ32" s="250"/>
      <c r="AK32" s="250"/>
      <c r="AL32" s="250"/>
      <c r="AM32" s="250"/>
      <c r="AN32" s="250"/>
      <c r="AO32" s="250"/>
      <c r="AP32" s="250"/>
      <c r="AQ32" s="250"/>
      <c r="AR32" s="251"/>
      <c r="AS32" s="249"/>
      <c r="AT32" s="250"/>
      <c r="AU32" s="250"/>
      <c r="AV32" s="250"/>
      <c r="AW32" s="250"/>
      <c r="AX32" s="250"/>
      <c r="AY32" s="250"/>
      <c r="AZ32" s="250"/>
      <c r="BA32" s="250"/>
      <c r="BB32" s="252"/>
      <c r="BC32" s="249"/>
      <c r="BD32" s="250"/>
      <c r="BE32" s="250"/>
      <c r="BF32" s="250"/>
      <c r="BG32" s="250"/>
      <c r="BH32" s="250"/>
      <c r="BI32" s="250"/>
      <c r="BJ32" s="250"/>
      <c r="BK32" s="250"/>
      <c r="BL32" s="250"/>
      <c r="BM32" s="252"/>
      <c r="BN32" s="234"/>
      <c r="BO32" s="235"/>
      <c r="BP32" s="235"/>
      <c r="BQ32" s="235"/>
      <c r="BR32" s="235"/>
      <c r="BS32" s="235"/>
      <c r="BT32" s="250"/>
      <c r="BU32" s="235"/>
      <c r="BV32" s="235"/>
      <c r="BW32" s="354"/>
      <c r="BX32" s="385">
        <v>9.4E-2</v>
      </c>
      <c r="BY32" s="356"/>
      <c r="BZ32" s="235"/>
      <c r="CA32" s="235"/>
      <c r="CB32" s="235"/>
      <c r="CC32" s="235"/>
      <c r="CD32" s="235"/>
      <c r="CE32" s="235"/>
      <c r="CF32" s="235"/>
      <c r="CG32" s="235"/>
      <c r="CH32" s="235"/>
      <c r="CI32" s="235"/>
      <c r="CJ32" s="235"/>
      <c r="CK32" s="235"/>
      <c r="CL32" s="235"/>
      <c r="CM32" s="235"/>
      <c r="CN32" s="235"/>
      <c r="CO32" s="235"/>
      <c r="CP32" s="235"/>
      <c r="CQ32" s="235"/>
      <c r="CR32" s="235"/>
      <c r="CS32" s="235"/>
      <c r="CT32" s="235"/>
      <c r="CU32" s="235"/>
      <c r="CV32" s="236"/>
      <c r="CW32" s="237"/>
    </row>
    <row r="33" spans="1:101" ht="15.75">
      <c r="A33" s="489"/>
      <c r="B33" s="261" t="s">
        <v>103</v>
      </c>
      <c r="C33" s="233">
        <v>68.41</v>
      </c>
      <c r="D33" s="249"/>
      <c r="E33" s="250"/>
      <c r="F33" s="257"/>
      <c r="G33" s="250"/>
      <c r="H33" s="257"/>
      <c r="I33" s="257"/>
      <c r="J33" s="250"/>
      <c r="K33" s="257"/>
      <c r="L33" s="257"/>
      <c r="M33" s="257"/>
      <c r="N33" s="257"/>
      <c r="O33" s="257"/>
      <c r="P33" s="250"/>
      <c r="Q33" s="250"/>
      <c r="R33" s="250"/>
      <c r="S33" s="250"/>
      <c r="T33" s="252"/>
      <c r="U33" s="249"/>
      <c r="V33" s="250"/>
      <c r="W33" s="250"/>
      <c r="X33" s="250"/>
      <c r="Y33" s="250"/>
      <c r="Z33" s="250"/>
      <c r="AA33" s="250"/>
      <c r="AB33" s="250"/>
      <c r="AC33" s="250"/>
      <c r="AD33" s="250"/>
      <c r="AE33" s="250"/>
      <c r="AF33" s="250"/>
      <c r="AG33" s="250"/>
      <c r="AH33" s="250"/>
      <c r="AI33" s="250"/>
      <c r="AJ33" s="250"/>
      <c r="AK33" s="250"/>
      <c r="AL33" s="250"/>
      <c r="AM33" s="250"/>
      <c r="AN33" s="250"/>
      <c r="AO33" s="250"/>
      <c r="AP33" s="250"/>
      <c r="AQ33" s="250"/>
      <c r="AR33" s="251"/>
      <c r="AS33" s="249"/>
      <c r="AT33" s="250"/>
      <c r="AU33" s="250"/>
      <c r="AV33" s="250"/>
      <c r="AW33" s="250"/>
      <c r="AX33" s="250"/>
      <c r="AY33" s="250"/>
      <c r="AZ33" s="250"/>
      <c r="BA33" s="250"/>
      <c r="BB33" s="252"/>
      <c r="BC33" s="249"/>
      <c r="BD33" s="250"/>
      <c r="BE33" s="250"/>
      <c r="BF33" s="250"/>
      <c r="BG33" s="250"/>
      <c r="BH33" s="250"/>
      <c r="BI33" s="250"/>
      <c r="BJ33" s="250"/>
      <c r="BK33" s="250"/>
      <c r="BL33" s="250"/>
      <c r="BM33" s="252"/>
      <c r="BN33" s="234"/>
      <c r="BO33" s="235"/>
      <c r="BP33" s="235"/>
      <c r="BQ33" s="235"/>
      <c r="BR33" s="235"/>
      <c r="BS33" s="235"/>
      <c r="BT33" s="250"/>
      <c r="BU33" s="235"/>
      <c r="BV33" s="235"/>
      <c r="BW33" s="354"/>
      <c r="BX33" s="385">
        <v>68.41</v>
      </c>
      <c r="BY33" s="356"/>
      <c r="BZ33" s="235"/>
      <c r="CA33" s="235"/>
      <c r="CB33" s="235"/>
      <c r="CC33" s="235"/>
      <c r="CD33" s="235"/>
      <c r="CE33" s="235"/>
      <c r="CF33" s="235"/>
      <c r="CG33" s="235"/>
      <c r="CH33" s="235"/>
      <c r="CI33" s="235"/>
      <c r="CJ33" s="235"/>
      <c r="CK33" s="235"/>
      <c r="CL33" s="235"/>
      <c r="CM33" s="235"/>
      <c r="CN33" s="235"/>
      <c r="CO33" s="235"/>
      <c r="CP33" s="235"/>
      <c r="CQ33" s="235"/>
      <c r="CR33" s="235"/>
      <c r="CS33" s="235"/>
      <c r="CT33" s="235"/>
      <c r="CU33" s="235"/>
      <c r="CV33" s="236"/>
      <c r="CW33" s="237"/>
    </row>
    <row r="34" spans="1:101" ht="15.75">
      <c r="A34" s="489" t="s">
        <v>129</v>
      </c>
      <c r="B34" s="261" t="s">
        <v>122</v>
      </c>
      <c r="C34" s="233">
        <v>0</v>
      </c>
      <c r="D34" s="249"/>
      <c r="E34" s="250"/>
      <c r="F34" s="257"/>
      <c r="G34" s="250"/>
      <c r="H34" s="257"/>
      <c r="I34" s="257"/>
      <c r="J34" s="250"/>
      <c r="K34" s="257"/>
      <c r="L34" s="257"/>
      <c r="M34" s="257"/>
      <c r="N34" s="257"/>
      <c r="O34" s="257"/>
      <c r="P34" s="250"/>
      <c r="Q34" s="250"/>
      <c r="R34" s="250"/>
      <c r="S34" s="250"/>
      <c r="T34" s="252"/>
      <c r="U34" s="249"/>
      <c r="V34" s="250"/>
      <c r="W34" s="250"/>
      <c r="X34" s="250"/>
      <c r="Y34" s="250"/>
      <c r="Z34" s="250"/>
      <c r="AA34" s="250"/>
      <c r="AB34" s="250"/>
      <c r="AC34" s="250"/>
      <c r="AD34" s="250"/>
      <c r="AE34" s="250"/>
      <c r="AF34" s="250"/>
      <c r="AG34" s="250"/>
      <c r="AH34" s="250"/>
      <c r="AI34" s="250"/>
      <c r="AJ34" s="250"/>
      <c r="AK34" s="250"/>
      <c r="AL34" s="250"/>
      <c r="AM34" s="250"/>
      <c r="AN34" s="250"/>
      <c r="AO34" s="250"/>
      <c r="AP34" s="250"/>
      <c r="AQ34" s="250"/>
      <c r="AR34" s="251"/>
      <c r="AS34" s="249"/>
      <c r="AT34" s="250"/>
      <c r="AU34" s="250"/>
      <c r="AV34" s="250"/>
      <c r="AW34" s="250"/>
      <c r="AX34" s="250"/>
      <c r="AY34" s="250"/>
      <c r="AZ34" s="250"/>
      <c r="BA34" s="250"/>
      <c r="BB34" s="252"/>
      <c r="BC34" s="249"/>
      <c r="BD34" s="250"/>
      <c r="BE34" s="250"/>
      <c r="BF34" s="250"/>
      <c r="BG34" s="250"/>
      <c r="BH34" s="250"/>
      <c r="BI34" s="250"/>
      <c r="BJ34" s="250"/>
      <c r="BK34" s="250"/>
      <c r="BL34" s="250"/>
      <c r="BM34" s="252"/>
      <c r="BN34" s="234"/>
      <c r="BO34" s="235"/>
      <c r="BP34" s="235"/>
      <c r="BQ34" s="235"/>
      <c r="BR34" s="235"/>
      <c r="BS34" s="235"/>
      <c r="BT34" s="250"/>
      <c r="BU34" s="235"/>
      <c r="BV34" s="235"/>
      <c r="BW34" s="354"/>
      <c r="BX34" s="235"/>
      <c r="BY34" s="356"/>
      <c r="BZ34" s="235"/>
      <c r="CA34" s="235"/>
      <c r="CB34" s="235"/>
      <c r="CC34" s="235"/>
      <c r="CD34" s="235"/>
      <c r="CE34" s="235"/>
      <c r="CF34" s="235"/>
      <c r="CG34" s="235"/>
      <c r="CH34" s="235"/>
      <c r="CI34" s="235"/>
      <c r="CJ34" s="235"/>
      <c r="CK34" s="235"/>
      <c r="CL34" s="235"/>
      <c r="CM34" s="235"/>
      <c r="CN34" s="235"/>
      <c r="CO34" s="235"/>
      <c r="CP34" s="235"/>
      <c r="CQ34" s="235"/>
      <c r="CR34" s="235"/>
      <c r="CS34" s="235"/>
      <c r="CT34" s="235"/>
      <c r="CU34" s="235"/>
      <c r="CV34" s="236"/>
      <c r="CW34" s="237"/>
    </row>
    <row r="35" spans="1:101" ht="15.75">
      <c r="A35" s="489"/>
      <c r="B35" s="261" t="s">
        <v>103</v>
      </c>
      <c r="C35" s="233">
        <v>0</v>
      </c>
      <c r="D35" s="249"/>
      <c r="E35" s="250"/>
      <c r="F35" s="257"/>
      <c r="G35" s="250"/>
      <c r="H35" s="257"/>
      <c r="I35" s="257"/>
      <c r="J35" s="250"/>
      <c r="K35" s="257"/>
      <c r="L35" s="257"/>
      <c r="M35" s="257"/>
      <c r="N35" s="257"/>
      <c r="O35" s="257"/>
      <c r="P35" s="250"/>
      <c r="Q35" s="250"/>
      <c r="R35" s="250"/>
      <c r="S35" s="250"/>
      <c r="T35" s="252"/>
      <c r="U35" s="249"/>
      <c r="V35" s="250"/>
      <c r="W35" s="250"/>
      <c r="X35" s="250"/>
      <c r="Y35" s="250"/>
      <c r="Z35" s="250"/>
      <c r="AA35" s="250"/>
      <c r="AB35" s="250"/>
      <c r="AC35" s="250"/>
      <c r="AD35" s="250"/>
      <c r="AE35" s="250"/>
      <c r="AF35" s="250"/>
      <c r="AG35" s="250"/>
      <c r="AH35" s="250"/>
      <c r="AI35" s="250"/>
      <c r="AJ35" s="250"/>
      <c r="AK35" s="250"/>
      <c r="AL35" s="250"/>
      <c r="AM35" s="250"/>
      <c r="AN35" s="250"/>
      <c r="AO35" s="250"/>
      <c r="AP35" s="250"/>
      <c r="AQ35" s="250"/>
      <c r="AR35" s="251"/>
      <c r="AS35" s="249"/>
      <c r="AT35" s="250"/>
      <c r="AU35" s="250"/>
      <c r="AV35" s="250"/>
      <c r="AW35" s="250"/>
      <c r="AX35" s="250"/>
      <c r="AY35" s="250"/>
      <c r="AZ35" s="250"/>
      <c r="BA35" s="250"/>
      <c r="BB35" s="252"/>
      <c r="BC35" s="249"/>
      <c r="BD35" s="250"/>
      <c r="BE35" s="250"/>
      <c r="BF35" s="250"/>
      <c r="BG35" s="250"/>
      <c r="BH35" s="250"/>
      <c r="BI35" s="250"/>
      <c r="BJ35" s="250"/>
      <c r="BK35" s="250"/>
      <c r="BL35" s="250"/>
      <c r="BM35" s="252"/>
      <c r="BN35" s="234"/>
      <c r="BO35" s="235"/>
      <c r="BP35" s="235"/>
      <c r="BQ35" s="235"/>
      <c r="BR35" s="235"/>
      <c r="BS35" s="235"/>
      <c r="BT35" s="250"/>
      <c r="BU35" s="235"/>
      <c r="BV35" s="235"/>
      <c r="BW35" s="235"/>
      <c r="BX35" s="235"/>
      <c r="BY35" s="235"/>
      <c r="BZ35" s="235"/>
      <c r="CA35" s="235"/>
      <c r="CB35" s="235"/>
      <c r="CC35" s="235"/>
      <c r="CD35" s="235"/>
      <c r="CE35" s="235"/>
      <c r="CF35" s="235"/>
      <c r="CG35" s="235"/>
      <c r="CH35" s="235"/>
      <c r="CI35" s="235"/>
      <c r="CJ35" s="235"/>
      <c r="CK35" s="235"/>
      <c r="CL35" s="235"/>
      <c r="CM35" s="235"/>
      <c r="CN35" s="235"/>
      <c r="CO35" s="235"/>
      <c r="CP35" s="235"/>
      <c r="CQ35" s="235"/>
      <c r="CR35" s="235"/>
      <c r="CS35" s="235"/>
      <c r="CT35" s="235"/>
      <c r="CU35" s="235"/>
      <c r="CV35" s="236"/>
      <c r="CW35" s="237"/>
    </row>
    <row r="36" spans="1:101" ht="15.75">
      <c r="A36" s="267" t="s">
        <v>130</v>
      </c>
      <c r="B36" s="232" t="s">
        <v>107</v>
      </c>
      <c r="C36" s="266">
        <v>3.3200000000000003</v>
      </c>
      <c r="D36" s="234"/>
      <c r="E36" s="235"/>
      <c r="F36" s="236"/>
      <c r="G36" s="235"/>
      <c r="H36" s="236"/>
      <c r="I36" s="235"/>
      <c r="J36" s="235"/>
      <c r="K36" s="236"/>
      <c r="L36" s="236"/>
      <c r="M36" s="236"/>
      <c r="N36" s="236"/>
      <c r="O36" s="236"/>
      <c r="P36" s="235"/>
      <c r="Q36" s="236"/>
      <c r="R36" s="236"/>
      <c r="S36" s="236"/>
      <c r="T36" s="237"/>
      <c r="U36" s="249"/>
      <c r="V36" s="250"/>
      <c r="W36" s="250"/>
      <c r="X36" s="250"/>
      <c r="Y36" s="250"/>
      <c r="Z36" s="250"/>
      <c r="AA36" s="250"/>
      <c r="AB36" s="442">
        <v>0.53700000000000003</v>
      </c>
      <c r="AC36" s="250"/>
      <c r="AD36" s="250"/>
      <c r="AE36" s="250"/>
      <c r="AF36" s="250"/>
      <c r="AG36" s="250"/>
      <c r="AH36" s="250"/>
      <c r="AI36" s="250"/>
      <c r="AJ36" s="250"/>
      <c r="AK36" s="250"/>
      <c r="AL36" s="250"/>
      <c r="AM36" s="250"/>
      <c r="AN36" s="250"/>
      <c r="AO36" s="250"/>
      <c r="AP36" s="250"/>
      <c r="AQ36" s="250"/>
      <c r="AR36" s="251"/>
      <c r="AS36" s="249"/>
      <c r="AT36" s="248"/>
      <c r="AU36" s="248"/>
      <c r="AV36" s="250"/>
      <c r="AW36" s="248"/>
      <c r="AX36" s="248"/>
      <c r="AY36" s="248"/>
      <c r="AZ36" s="442">
        <v>0.17899999999999999</v>
      </c>
      <c r="BA36" s="250"/>
      <c r="BB36" s="252"/>
      <c r="BC36" s="249"/>
      <c r="BD36" s="250"/>
      <c r="BE36" s="250"/>
      <c r="BF36" s="250"/>
      <c r="BG36" s="250"/>
      <c r="BH36" s="250"/>
      <c r="BI36" s="250"/>
      <c r="BJ36" s="250"/>
      <c r="BK36" s="250"/>
      <c r="BL36" s="250"/>
      <c r="BM36" s="252"/>
      <c r="BN36" s="249">
        <v>0.25900000000000001</v>
      </c>
      <c r="BO36" s="248"/>
      <c r="BP36" s="442">
        <v>0.65400000000000003</v>
      </c>
      <c r="BQ36" s="248"/>
      <c r="BR36" s="250"/>
      <c r="BS36" s="248"/>
      <c r="BT36" s="248"/>
      <c r="BU36" s="250"/>
      <c r="BV36" s="248"/>
      <c r="BW36" s="250"/>
      <c r="BX36" s="248"/>
      <c r="BY36" s="248"/>
      <c r="BZ36" s="442">
        <v>0.63600000000000001</v>
      </c>
      <c r="CA36" s="248"/>
      <c r="CB36" s="442">
        <v>1.0549999999999999</v>
      </c>
      <c r="CC36" s="248"/>
      <c r="CD36" s="250"/>
      <c r="CE36" s="248"/>
      <c r="CF36" s="248"/>
      <c r="CG36" s="248"/>
      <c r="CH36" s="248"/>
      <c r="CI36" s="250"/>
      <c r="CJ36" s="250"/>
      <c r="CK36" s="248"/>
      <c r="CL36" s="248"/>
      <c r="CM36" s="250"/>
      <c r="CN36" s="250"/>
      <c r="CO36" s="250"/>
      <c r="CP36" s="250"/>
      <c r="CQ36" s="250"/>
      <c r="CR36" s="250"/>
      <c r="CS36" s="248"/>
      <c r="CT36" s="248"/>
      <c r="CU36" s="250"/>
      <c r="CV36" s="248"/>
      <c r="CW36" s="251"/>
    </row>
    <row r="37" spans="1:101" ht="15.75">
      <c r="A37" s="267" t="s">
        <v>131</v>
      </c>
      <c r="B37" s="232" t="s">
        <v>132</v>
      </c>
      <c r="C37" s="268">
        <v>6</v>
      </c>
      <c r="D37" s="234"/>
      <c r="E37" s="235"/>
      <c r="F37" s="236"/>
      <c r="G37" s="235"/>
      <c r="H37" s="236"/>
      <c r="I37" s="235"/>
      <c r="J37" s="235"/>
      <c r="K37" s="236"/>
      <c r="L37" s="236"/>
      <c r="M37" s="236"/>
      <c r="N37" s="236"/>
      <c r="O37" s="235"/>
      <c r="P37" s="235"/>
      <c r="Q37" s="236"/>
      <c r="R37" s="236"/>
      <c r="S37" s="236"/>
      <c r="T37" s="237"/>
      <c r="U37" s="234"/>
      <c r="V37" s="235"/>
      <c r="W37" s="235"/>
      <c r="X37" s="235"/>
      <c r="Y37" s="235"/>
      <c r="Z37" s="235"/>
      <c r="AA37" s="235"/>
      <c r="AB37" s="442">
        <v>1</v>
      </c>
      <c r="AC37" s="235"/>
      <c r="AD37" s="235"/>
      <c r="AE37" s="235"/>
      <c r="AF37" s="235"/>
      <c r="AG37" s="235"/>
      <c r="AH37" s="235"/>
      <c r="AI37" s="235"/>
      <c r="AJ37" s="235"/>
      <c r="AK37" s="235"/>
      <c r="AL37" s="235"/>
      <c r="AM37" s="235"/>
      <c r="AN37" s="235"/>
      <c r="AO37" s="235"/>
      <c r="AP37" s="235"/>
      <c r="AQ37" s="235"/>
      <c r="AR37" s="237"/>
      <c r="AS37" s="269"/>
      <c r="AT37" s="260"/>
      <c r="AU37" s="270"/>
      <c r="AV37" s="260"/>
      <c r="AW37" s="271"/>
      <c r="AX37" s="270"/>
      <c r="AY37" s="270"/>
      <c r="AZ37" s="442">
        <v>1</v>
      </c>
      <c r="BA37" s="242"/>
      <c r="BB37" s="244"/>
      <c r="BC37" s="234"/>
      <c r="BD37" s="235"/>
      <c r="BE37" s="235"/>
      <c r="BF37" s="235"/>
      <c r="BG37" s="235"/>
      <c r="BH37" s="235"/>
      <c r="BI37" s="235"/>
      <c r="BJ37" s="235"/>
      <c r="BK37" s="235"/>
      <c r="BL37" s="235"/>
      <c r="BM37" s="239"/>
      <c r="BN37" s="234">
        <v>1</v>
      </c>
      <c r="BO37" s="236"/>
      <c r="BP37" s="442">
        <v>1</v>
      </c>
      <c r="BQ37" s="236"/>
      <c r="BR37" s="235"/>
      <c r="BS37" s="236"/>
      <c r="BT37" s="236"/>
      <c r="BU37" s="235"/>
      <c r="BV37" s="236"/>
      <c r="BW37" s="235"/>
      <c r="BX37" s="236"/>
      <c r="BY37" s="236"/>
      <c r="BZ37" s="442">
        <v>1</v>
      </c>
      <c r="CA37" s="236"/>
      <c r="CB37" s="442">
        <v>1</v>
      </c>
      <c r="CC37" s="236"/>
      <c r="CD37" s="235"/>
      <c r="CE37" s="236"/>
      <c r="CF37" s="236"/>
      <c r="CG37" s="236"/>
      <c r="CH37" s="236"/>
      <c r="CI37" s="235"/>
      <c r="CJ37" s="235"/>
      <c r="CK37" s="236"/>
      <c r="CL37" s="236"/>
      <c r="CM37" s="235"/>
      <c r="CN37" s="235"/>
      <c r="CO37" s="235"/>
      <c r="CP37" s="235"/>
      <c r="CQ37" s="235"/>
      <c r="CR37" s="235"/>
      <c r="CS37" s="236"/>
      <c r="CT37" s="236"/>
      <c r="CU37" s="235"/>
      <c r="CV37" s="236"/>
      <c r="CW37" s="237"/>
    </row>
    <row r="38" spans="1:101" ht="15.75">
      <c r="A38" s="267"/>
      <c r="B38" s="232" t="s">
        <v>103</v>
      </c>
      <c r="C38" s="233">
        <v>3674.94</v>
      </c>
      <c r="D38" s="245"/>
      <c r="E38" s="242"/>
      <c r="F38" s="243"/>
      <c r="G38" s="242"/>
      <c r="H38" s="243"/>
      <c r="I38" s="242"/>
      <c r="J38" s="242"/>
      <c r="K38" s="243"/>
      <c r="L38" s="243"/>
      <c r="M38" s="243"/>
      <c r="N38" s="243"/>
      <c r="O38" s="243"/>
      <c r="P38" s="242"/>
      <c r="Q38" s="243"/>
      <c r="R38" s="243"/>
      <c r="S38" s="243"/>
      <c r="T38" s="253"/>
      <c r="U38" s="245"/>
      <c r="V38" s="242"/>
      <c r="W38" s="242"/>
      <c r="X38" s="242"/>
      <c r="Y38" s="242"/>
      <c r="Z38" s="242"/>
      <c r="AA38" s="242"/>
      <c r="AB38" s="442">
        <v>752.15</v>
      </c>
      <c r="AC38" s="242"/>
      <c r="AD38" s="242"/>
      <c r="AE38" s="242"/>
      <c r="AF38" s="242"/>
      <c r="AG38" s="242"/>
      <c r="AH38" s="242"/>
      <c r="AI38" s="242"/>
      <c r="AJ38" s="242"/>
      <c r="AK38" s="242"/>
      <c r="AL38" s="242"/>
      <c r="AM38" s="242"/>
      <c r="AN38" s="242"/>
      <c r="AO38" s="242"/>
      <c r="AP38" s="242"/>
      <c r="AQ38" s="242"/>
      <c r="AR38" s="253"/>
      <c r="AS38" s="245"/>
      <c r="AT38" s="243"/>
      <c r="AU38" s="243"/>
      <c r="AV38" s="243"/>
      <c r="AW38" s="243"/>
      <c r="AX38" s="243"/>
      <c r="AY38" s="243"/>
      <c r="AZ38" s="442">
        <v>231.77</v>
      </c>
      <c r="BA38" s="242"/>
      <c r="BB38" s="244"/>
      <c r="BC38" s="245"/>
      <c r="BD38" s="242"/>
      <c r="BE38" s="242"/>
      <c r="BF38" s="242"/>
      <c r="BG38" s="242"/>
      <c r="BH38" s="242"/>
      <c r="BI38" s="242"/>
      <c r="BJ38" s="242"/>
      <c r="BK38" s="242"/>
      <c r="BL38" s="242"/>
      <c r="BM38" s="244"/>
      <c r="BN38" s="245">
        <v>264.14999999999998</v>
      </c>
      <c r="BO38" s="242"/>
      <c r="BP38" s="442">
        <v>764</v>
      </c>
      <c r="BQ38" s="243"/>
      <c r="BR38" s="242"/>
      <c r="BS38" s="243"/>
      <c r="BT38" s="243"/>
      <c r="BU38" s="242"/>
      <c r="BV38" s="243"/>
      <c r="BW38" s="242"/>
      <c r="BX38" s="243"/>
      <c r="BY38" s="243"/>
      <c r="BZ38" s="442">
        <v>722.83</v>
      </c>
      <c r="CA38" s="243"/>
      <c r="CB38" s="442">
        <v>940.04</v>
      </c>
      <c r="CC38" s="243"/>
      <c r="CD38" s="242"/>
      <c r="CE38" s="243"/>
      <c r="CF38" s="243"/>
      <c r="CG38" s="243"/>
      <c r="CH38" s="243"/>
      <c r="CI38" s="242"/>
      <c r="CJ38" s="242"/>
      <c r="CK38" s="243"/>
      <c r="CL38" s="243"/>
      <c r="CM38" s="242"/>
      <c r="CN38" s="242"/>
      <c r="CO38" s="242"/>
      <c r="CP38" s="242"/>
      <c r="CQ38" s="242"/>
      <c r="CR38" s="242"/>
      <c r="CS38" s="243"/>
      <c r="CT38" s="243"/>
      <c r="CU38" s="243"/>
      <c r="CV38" s="243"/>
      <c r="CW38" s="253"/>
    </row>
    <row r="39" spans="1:101" s="275" customFormat="1" ht="15.75">
      <c r="A39" s="272" t="s">
        <v>133</v>
      </c>
      <c r="B39" s="232" t="s">
        <v>107</v>
      </c>
      <c r="C39" s="266">
        <v>1.2430000000000001</v>
      </c>
      <c r="D39" s="234"/>
      <c r="E39" s="235"/>
      <c r="F39" s="235"/>
      <c r="G39" s="235"/>
      <c r="H39" s="235"/>
      <c r="I39" s="235"/>
      <c r="J39" s="235"/>
      <c r="K39" s="235"/>
      <c r="L39" s="235"/>
      <c r="M39" s="235"/>
      <c r="N39" s="235"/>
      <c r="O39" s="235"/>
      <c r="P39" s="235"/>
      <c r="Q39" s="235"/>
      <c r="R39" s="235"/>
      <c r="S39" s="235"/>
      <c r="T39" s="239"/>
      <c r="U39" s="234"/>
      <c r="V39" s="235"/>
      <c r="W39" s="235"/>
      <c r="X39" s="235"/>
      <c r="Y39" s="235"/>
      <c r="Z39" s="235"/>
      <c r="AA39" s="235"/>
      <c r="AB39" s="235">
        <v>0.23100000000000001</v>
      </c>
      <c r="AC39" s="235"/>
      <c r="AD39" s="235"/>
      <c r="AE39" s="235"/>
      <c r="AF39" s="235"/>
      <c r="AG39" s="235"/>
      <c r="AH39" s="235"/>
      <c r="AI39" s="235"/>
      <c r="AJ39" s="235"/>
      <c r="AK39" s="235"/>
      <c r="AL39" s="235"/>
      <c r="AM39" s="235"/>
      <c r="AN39" s="235"/>
      <c r="AO39" s="235"/>
      <c r="AP39" s="235"/>
      <c r="AQ39" s="235"/>
      <c r="AR39" s="239"/>
      <c r="AS39" s="234"/>
      <c r="AT39" s="235"/>
      <c r="AU39" s="235"/>
      <c r="AV39" s="235"/>
      <c r="AW39" s="235"/>
      <c r="AX39" s="235"/>
      <c r="AY39" s="235"/>
      <c r="AZ39" s="384">
        <v>0.217</v>
      </c>
      <c r="BA39" s="242"/>
      <c r="BB39" s="239"/>
      <c r="BC39" s="234"/>
      <c r="BD39" s="235"/>
      <c r="BE39" s="235"/>
      <c r="BF39" s="235"/>
      <c r="BG39" s="235"/>
      <c r="BH39" s="235"/>
      <c r="BI39" s="235"/>
      <c r="BJ39" s="235"/>
      <c r="BK39" s="235"/>
      <c r="BL39" s="235"/>
      <c r="BM39" s="239"/>
      <c r="BN39" s="234">
        <v>9.0999999999999998E-2</v>
      </c>
      <c r="BO39" s="235"/>
      <c r="BP39" s="443">
        <v>0.152</v>
      </c>
      <c r="BQ39" s="235"/>
      <c r="BR39" s="235"/>
      <c r="BS39" s="235"/>
      <c r="BT39" s="235"/>
      <c r="BU39" s="235"/>
      <c r="BV39" s="235"/>
      <c r="BW39" s="235"/>
      <c r="BX39" s="235"/>
      <c r="BY39" s="235"/>
      <c r="BZ39" s="384">
        <v>0.221</v>
      </c>
      <c r="CA39" s="235"/>
      <c r="CB39" s="235">
        <v>0.33100000000000002</v>
      </c>
      <c r="CC39" s="235"/>
      <c r="CD39" s="235"/>
      <c r="CE39" s="235"/>
      <c r="CF39" s="235"/>
      <c r="CG39" s="235"/>
      <c r="CH39" s="235"/>
      <c r="CI39" s="235"/>
      <c r="CJ39" s="235"/>
      <c r="CK39" s="235"/>
      <c r="CL39" s="235"/>
      <c r="CM39" s="235"/>
      <c r="CN39" s="235"/>
      <c r="CO39" s="235"/>
      <c r="CP39" s="235"/>
      <c r="CQ39" s="235"/>
      <c r="CR39" s="235"/>
      <c r="CS39" s="235"/>
      <c r="CT39" s="235"/>
      <c r="CU39" s="235"/>
      <c r="CV39" s="235"/>
      <c r="CW39" s="239"/>
    </row>
    <row r="40" spans="1:101" s="275" customFormat="1" ht="20.25" customHeight="1">
      <c r="A40" s="272" t="s">
        <v>134</v>
      </c>
      <c r="B40" s="232" t="s">
        <v>103</v>
      </c>
      <c r="C40" s="233">
        <v>241.99</v>
      </c>
      <c r="D40" s="234"/>
      <c r="E40" s="235"/>
      <c r="F40" s="235"/>
      <c r="G40" s="235"/>
      <c r="H40" s="235"/>
      <c r="I40" s="235"/>
      <c r="J40" s="235"/>
      <c r="K40" s="235"/>
      <c r="L40" s="235"/>
      <c r="M40" s="235"/>
      <c r="N40" s="235"/>
      <c r="O40" s="235"/>
      <c r="P40" s="235"/>
      <c r="Q40" s="235"/>
      <c r="R40" s="235"/>
      <c r="S40" s="235"/>
      <c r="T40" s="239"/>
      <c r="U40" s="234"/>
      <c r="V40" s="235"/>
      <c r="W40" s="235"/>
      <c r="X40" s="235"/>
      <c r="Y40" s="235"/>
      <c r="Z40" s="235"/>
      <c r="AA40" s="235"/>
      <c r="AB40" s="235">
        <v>46.88</v>
      </c>
      <c r="AC40" s="235"/>
      <c r="AD40" s="235"/>
      <c r="AE40" s="235"/>
      <c r="AF40" s="235"/>
      <c r="AG40" s="235"/>
      <c r="AH40" s="235"/>
      <c r="AI40" s="235"/>
      <c r="AJ40" s="235"/>
      <c r="AK40" s="235"/>
      <c r="AL40" s="235"/>
      <c r="AM40" s="235"/>
      <c r="AN40" s="235"/>
      <c r="AO40" s="235"/>
      <c r="AP40" s="235"/>
      <c r="AQ40" s="235"/>
      <c r="AR40" s="239"/>
      <c r="AS40" s="234"/>
      <c r="AT40" s="235"/>
      <c r="AU40" s="235"/>
      <c r="AV40" s="235"/>
      <c r="AW40" s="235"/>
      <c r="AX40" s="235"/>
      <c r="AY40" s="235"/>
      <c r="AZ40" s="384">
        <v>20.86</v>
      </c>
      <c r="BA40" s="242"/>
      <c r="BB40" s="239"/>
      <c r="BC40" s="234"/>
      <c r="BD40" s="235"/>
      <c r="BE40" s="235"/>
      <c r="BF40" s="235"/>
      <c r="BG40" s="235"/>
      <c r="BH40" s="235"/>
      <c r="BI40" s="235"/>
      <c r="BJ40" s="235"/>
      <c r="BK40" s="235"/>
      <c r="BL40" s="235"/>
      <c r="BM40" s="239"/>
      <c r="BN40" s="234">
        <v>26.69</v>
      </c>
      <c r="BO40" s="235"/>
      <c r="BP40" s="444">
        <v>31.6</v>
      </c>
      <c r="BQ40" s="235"/>
      <c r="BR40" s="235"/>
      <c r="BS40" s="235"/>
      <c r="BT40" s="235"/>
      <c r="BU40" s="235"/>
      <c r="BV40" s="235"/>
      <c r="BW40" s="235"/>
      <c r="BX40" s="235"/>
      <c r="BY40" s="235"/>
      <c r="BZ40" s="384">
        <v>46.18</v>
      </c>
      <c r="CA40" s="235"/>
      <c r="CB40" s="235">
        <v>69.78</v>
      </c>
      <c r="CC40" s="235"/>
      <c r="CD40" s="235"/>
      <c r="CE40" s="235"/>
      <c r="CF40" s="235"/>
      <c r="CG40" s="235"/>
      <c r="CH40" s="235"/>
      <c r="CI40" s="235"/>
      <c r="CJ40" s="235"/>
      <c r="CK40" s="235"/>
      <c r="CL40" s="235"/>
      <c r="CM40" s="235"/>
      <c r="CN40" s="235"/>
      <c r="CO40" s="235"/>
      <c r="CP40" s="235"/>
      <c r="CQ40" s="235"/>
      <c r="CR40" s="235"/>
      <c r="CS40" s="235"/>
      <c r="CT40" s="235"/>
      <c r="CU40" s="235"/>
      <c r="CV40" s="235"/>
      <c r="CW40" s="239"/>
    </row>
    <row r="41" spans="1:101" s="275" customFormat="1" ht="15.75">
      <c r="A41" s="272" t="s">
        <v>135</v>
      </c>
      <c r="B41" s="232" t="s">
        <v>107</v>
      </c>
      <c r="C41" s="265">
        <v>0.26589999999999997</v>
      </c>
      <c r="D41" s="249"/>
      <c r="E41" s="250"/>
      <c r="F41" s="250"/>
      <c r="G41" s="250"/>
      <c r="H41" s="250"/>
      <c r="I41" s="250"/>
      <c r="J41" s="250"/>
      <c r="K41" s="250"/>
      <c r="L41" s="250"/>
      <c r="M41" s="250"/>
      <c r="N41" s="250"/>
      <c r="O41" s="250"/>
      <c r="P41" s="250"/>
      <c r="Q41" s="250"/>
      <c r="R41" s="250"/>
      <c r="S41" s="250"/>
      <c r="T41" s="252"/>
      <c r="U41" s="249"/>
      <c r="V41" s="235"/>
      <c r="W41" s="235">
        <v>2.3E-2</v>
      </c>
      <c r="X41" s="235"/>
      <c r="Y41" s="235"/>
      <c r="Z41" s="235"/>
      <c r="AA41" s="235"/>
      <c r="AB41" s="235"/>
      <c r="AC41" s="235"/>
      <c r="AD41" s="235"/>
      <c r="AE41" s="235"/>
      <c r="AF41" s="235"/>
      <c r="AG41" s="235"/>
      <c r="AH41" s="235"/>
      <c r="AI41" s="235"/>
      <c r="AJ41" s="235"/>
      <c r="AK41" s="235"/>
      <c r="AL41" s="235"/>
      <c r="AM41" s="235"/>
      <c r="AN41" s="235"/>
      <c r="AO41" s="235"/>
      <c r="AP41" s="235"/>
      <c r="AQ41" s="235"/>
      <c r="AR41" s="239"/>
      <c r="AS41" s="245"/>
      <c r="AT41" s="242"/>
      <c r="AU41" s="242"/>
      <c r="AV41" s="242"/>
      <c r="AW41" s="242"/>
      <c r="AX41" s="242"/>
      <c r="AY41" s="242"/>
      <c r="AZ41" s="242"/>
      <c r="BA41" s="242"/>
      <c r="BB41" s="244"/>
      <c r="BC41" s="234"/>
      <c r="BD41" s="235"/>
      <c r="BE41" s="235"/>
      <c r="BF41" s="235"/>
      <c r="BG41" s="235"/>
      <c r="BH41" s="235"/>
      <c r="BI41" s="235"/>
      <c r="BJ41" s="235"/>
      <c r="BK41" s="445">
        <v>0.12139999999999999</v>
      </c>
      <c r="BL41" s="235"/>
      <c r="BM41" s="239">
        <v>9.6699999999999994E-2</v>
      </c>
      <c r="BN41" s="249"/>
      <c r="BO41" s="235"/>
      <c r="BP41" s="235"/>
      <c r="BQ41" s="235"/>
      <c r="BR41" s="235"/>
      <c r="BS41" s="235"/>
      <c r="BT41" s="235"/>
      <c r="BU41" s="235"/>
      <c r="BV41" s="235"/>
      <c r="BW41" s="235"/>
      <c r="BX41" s="235"/>
      <c r="BY41" s="235"/>
      <c r="BZ41" s="445">
        <v>1.32E-2</v>
      </c>
      <c r="CA41" s="235"/>
      <c r="CB41" s="445">
        <v>1.1599999999999999E-2</v>
      </c>
      <c r="CC41" s="235"/>
      <c r="CD41" s="235"/>
      <c r="CE41" s="235"/>
      <c r="CF41" s="235"/>
      <c r="CG41" s="235"/>
      <c r="CH41" s="235"/>
      <c r="CI41" s="235"/>
      <c r="CJ41" s="235"/>
      <c r="CK41" s="235"/>
      <c r="CL41" s="235"/>
      <c r="CM41" s="235"/>
      <c r="CN41" s="235"/>
      <c r="CO41" s="235"/>
      <c r="CP41" s="235"/>
      <c r="CQ41" s="235"/>
      <c r="CR41" s="235"/>
      <c r="CS41" s="235"/>
      <c r="CT41" s="235"/>
      <c r="CU41" s="235"/>
      <c r="CV41" s="235"/>
      <c r="CW41" s="239"/>
    </row>
    <row r="42" spans="1:101" s="275" customFormat="1" ht="15.75">
      <c r="A42" s="272" t="s">
        <v>136</v>
      </c>
      <c r="B42" s="232" t="s">
        <v>137</v>
      </c>
      <c r="C42" s="233">
        <v>1276.8399999999999</v>
      </c>
      <c r="D42" s="277"/>
      <c r="E42" s="246"/>
      <c r="F42" s="246"/>
      <c r="G42" s="246"/>
      <c r="H42" s="246"/>
      <c r="I42" s="246"/>
      <c r="J42" s="246"/>
      <c r="K42" s="246"/>
      <c r="L42" s="246"/>
      <c r="M42" s="246"/>
      <c r="N42" s="246"/>
      <c r="O42" s="246"/>
      <c r="P42" s="246"/>
      <c r="Q42" s="246"/>
      <c r="R42" s="246"/>
      <c r="S42" s="250"/>
      <c r="T42" s="278"/>
      <c r="U42" s="234"/>
      <c r="V42" s="235"/>
      <c r="W42" s="235">
        <v>22.21</v>
      </c>
      <c r="X42" s="235"/>
      <c r="Y42" s="235"/>
      <c r="Z42" s="235"/>
      <c r="AA42" s="235"/>
      <c r="AB42" s="235"/>
      <c r="AC42" s="235"/>
      <c r="AD42" s="235"/>
      <c r="AE42" s="235"/>
      <c r="AF42" s="235"/>
      <c r="AG42" s="235"/>
      <c r="AH42" s="235"/>
      <c r="AI42" s="235"/>
      <c r="AJ42" s="235"/>
      <c r="AK42" s="235"/>
      <c r="AL42" s="235"/>
      <c r="AM42" s="235"/>
      <c r="AN42" s="235"/>
      <c r="AO42" s="235"/>
      <c r="AP42" s="235"/>
      <c r="AQ42" s="235"/>
      <c r="AR42" s="239"/>
      <c r="AS42" s="245"/>
      <c r="AT42" s="242"/>
      <c r="AU42" s="242"/>
      <c r="AV42" s="242"/>
      <c r="AW42" s="242"/>
      <c r="AX42" s="242"/>
      <c r="AY42" s="242"/>
      <c r="AZ42" s="242"/>
      <c r="BA42" s="242"/>
      <c r="BB42" s="244"/>
      <c r="BC42" s="234"/>
      <c r="BD42" s="235"/>
      <c r="BE42" s="235"/>
      <c r="BF42" s="235"/>
      <c r="BG42" s="242"/>
      <c r="BH42" s="235"/>
      <c r="BI42" s="250"/>
      <c r="BJ42" s="250"/>
      <c r="BK42" s="445">
        <v>656.17</v>
      </c>
      <c r="BL42" s="235"/>
      <c r="BM42" s="239">
        <v>494.82</v>
      </c>
      <c r="BN42" s="234"/>
      <c r="BO42" s="235"/>
      <c r="BP42" s="235"/>
      <c r="BQ42" s="235"/>
      <c r="BR42" s="235"/>
      <c r="BS42" s="235"/>
      <c r="BT42" s="235"/>
      <c r="BU42" s="235"/>
      <c r="BV42" s="235"/>
      <c r="BW42" s="235"/>
      <c r="BX42" s="235"/>
      <c r="BY42" s="235"/>
      <c r="BZ42" s="445">
        <v>55.07</v>
      </c>
      <c r="CA42" s="235"/>
      <c r="CB42" s="445">
        <v>48.57</v>
      </c>
      <c r="CC42" s="235"/>
      <c r="CD42" s="235"/>
      <c r="CE42" s="235"/>
      <c r="CF42" s="235"/>
      <c r="CG42" s="235"/>
      <c r="CH42" s="235"/>
      <c r="CI42" s="235"/>
      <c r="CJ42" s="235"/>
      <c r="CK42" s="235"/>
      <c r="CL42" s="235"/>
      <c r="CM42" s="235"/>
      <c r="CN42" s="235"/>
      <c r="CO42" s="235"/>
      <c r="CP42" s="235"/>
      <c r="CQ42" s="235"/>
      <c r="CR42" s="235"/>
      <c r="CS42" s="235"/>
      <c r="CT42" s="235"/>
      <c r="CU42" s="235"/>
      <c r="CV42" s="235"/>
      <c r="CW42" s="239"/>
    </row>
    <row r="43" spans="1:101" s="275" customFormat="1" ht="15.75">
      <c r="A43" s="488" t="s">
        <v>138</v>
      </c>
      <c r="B43" s="279" t="s">
        <v>122</v>
      </c>
      <c r="C43" s="233">
        <v>0</v>
      </c>
      <c r="D43" s="277"/>
      <c r="E43" s="246"/>
      <c r="F43" s="246"/>
      <c r="G43" s="246"/>
      <c r="H43" s="246"/>
      <c r="I43" s="246"/>
      <c r="J43" s="246"/>
      <c r="K43" s="246"/>
      <c r="L43" s="246"/>
      <c r="M43" s="246"/>
      <c r="N43" s="246"/>
      <c r="O43" s="246"/>
      <c r="P43" s="246"/>
      <c r="Q43" s="246"/>
      <c r="R43" s="246"/>
      <c r="S43" s="250"/>
      <c r="T43" s="278"/>
      <c r="U43" s="234"/>
      <c r="V43" s="235"/>
      <c r="W43" s="235"/>
      <c r="X43" s="235"/>
      <c r="Y43" s="235"/>
      <c r="Z43" s="235"/>
      <c r="AA43" s="235"/>
      <c r="AB43" s="235"/>
      <c r="AC43" s="235"/>
      <c r="AD43" s="235"/>
      <c r="AE43" s="235"/>
      <c r="AF43" s="235"/>
      <c r="AG43" s="235"/>
      <c r="AH43" s="235"/>
      <c r="AI43" s="235"/>
      <c r="AJ43" s="235"/>
      <c r="AK43" s="235"/>
      <c r="AL43" s="235"/>
      <c r="AM43" s="235"/>
      <c r="AN43" s="235"/>
      <c r="AO43" s="235"/>
      <c r="AP43" s="235"/>
      <c r="AQ43" s="235"/>
      <c r="AR43" s="239"/>
      <c r="AS43" s="245"/>
      <c r="AT43" s="242"/>
      <c r="AU43" s="242"/>
      <c r="AV43" s="242"/>
      <c r="AW43" s="242"/>
      <c r="AX43" s="242"/>
      <c r="AY43" s="242"/>
      <c r="AZ43" s="242"/>
      <c r="BA43" s="242"/>
      <c r="BB43" s="244"/>
      <c r="BC43" s="234"/>
      <c r="BD43" s="235"/>
      <c r="BE43" s="235"/>
      <c r="BF43" s="235"/>
      <c r="BG43" s="242"/>
      <c r="BH43" s="235"/>
      <c r="BI43" s="250"/>
      <c r="BJ43" s="250"/>
      <c r="BK43" s="235"/>
      <c r="BL43" s="235"/>
      <c r="BM43" s="239"/>
      <c r="BN43" s="234"/>
      <c r="BO43" s="235"/>
      <c r="BP43" s="235"/>
      <c r="BQ43" s="235"/>
      <c r="BR43" s="235"/>
      <c r="BS43" s="235"/>
      <c r="BT43" s="235"/>
      <c r="BU43" s="235"/>
      <c r="BV43" s="235"/>
      <c r="BW43" s="235"/>
      <c r="BX43" s="235"/>
      <c r="BY43" s="235"/>
      <c r="BZ43" s="235"/>
      <c r="CA43" s="235"/>
      <c r="CB43" s="235"/>
      <c r="CC43" s="235"/>
      <c r="CD43" s="235"/>
      <c r="CE43" s="235"/>
      <c r="CF43" s="235"/>
      <c r="CG43" s="235"/>
      <c r="CH43" s="235"/>
      <c r="CI43" s="235"/>
      <c r="CJ43" s="235"/>
      <c r="CK43" s="235"/>
      <c r="CL43" s="235"/>
      <c r="CM43" s="235"/>
      <c r="CN43" s="235"/>
      <c r="CO43" s="235"/>
      <c r="CP43" s="235"/>
      <c r="CQ43" s="235"/>
      <c r="CR43" s="235"/>
      <c r="CS43" s="235"/>
      <c r="CT43" s="235"/>
      <c r="CU43" s="235"/>
      <c r="CV43" s="235"/>
      <c r="CW43" s="239"/>
    </row>
    <row r="44" spans="1:101" s="275" customFormat="1" ht="15.75">
      <c r="A44" s="488"/>
      <c r="B44" s="279" t="s">
        <v>103</v>
      </c>
      <c r="C44" s="233">
        <v>0</v>
      </c>
      <c r="D44" s="277"/>
      <c r="E44" s="246"/>
      <c r="F44" s="246"/>
      <c r="G44" s="246"/>
      <c r="H44" s="246"/>
      <c r="I44" s="246"/>
      <c r="J44" s="246"/>
      <c r="K44" s="246"/>
      <c r="L44" s="246"/>
      <c r="M44" s="246"/>
      <c r="N44" s="246"/>
      <c r="O44" s="246"/>
      <c r="P44" s="246"/>
      <c r="Q44" s="246"/>
      <c r="R44" s="246"/>
      <c r="S44" s="250"/>
      <c r="T44" s="278"/>
      <c r="U44" s="234"/>
      <c r="V44" s="235"/>
      <c r="W44" s="235"/>
      <c r="X44" s="235"/>
      <c r="Y44" s="235"/>
      <c r="Z44" s="235"/>
      <c r="AA44" s="235"/>
      <c r="AB44" s="235"/>
      <c r="AC44" s="235"/>
      <c r="AD44" s="235"/>
      <c r="AE44" s="235"/>
      <c r="AF44" s="235"/>
      <c r="AG44" s="235"/>
      <c r="AH44" s="235"/>
      <c r="AI44" s="235"/>
      <c r="AJ44" s="235"/>
      <c r="AK44" s="235"/>
      <c r="AL44" s="235"/>
      <c r="AM44" s="235"/>
      <c r="AN44" s="235"/>
      <c r="AO44" s="235"/>
      <c r="AP44" s="235"/>
      <c r="AQ44" s="235"/>
      <c r="AR44" s="239"/>
      <c r="AS44" s="245"/>
      <c r="AT44" s="242"/>
      <c r="AU44" s="242"/>
      <c r="AV44" s="242"/>
      <c r="AW44" s="242"/>
      <c r="AX44" s="242"/>
      <c r="AY44" s="242"/>
      <c r="AZ44" s="242"/>
      <c r="BA44" s="242"/>
      <c r="BB44" s="244"/>
      <c r="BC44" s="234"/>
      <c r="BD44" s="235"/>
      <c r="BE44" s="235"/>
      <c r="BF44" s="235"/>
      <c r="BG44" s="242"/>
      <c r="BH44" s="235"/>
      <c r="BI44" s="250"/>
      <c r="BJ44" s="250"/>
      <c r="BK44" s="235"/>
      <c r="BL44" s="235"/>
      <c r="BM44" s="239"/>
      <c r="BN44" s="234"/>
      <c r="BO44" s="235"/>
      <c r="BP44" s="235"/>
      <c r="BQ44" s="235"/>
      <c r="BR44" s="235"/>
      <c r="BS44" s="235"/>
      <c r="BT44" s="235"/>
      <c r="BU44" s="235"/>
      <c r="BV44" s="235"/>
      <c r="BW44" s="235"/>
      <c r="BX44" s="235"/>
      <c r="BY44" s="235"/>
      <c r="BZ44" s="235"/>
      <c r="CA44" s="235"/>
      <c r="CB44" s="235"/>
      <c r="CC44" s="235"/>
      <c r="CD44" s="235"/>
      <c r="CE44" s="235"/>
      <c r="CF44" s="235"/>
      <c r="CG44" s="235"/>
      <c r="CH44" s="235"/>
      <c r="CI44" s="235"/>
      <c r="CJ44" s="235"/>
      <c r="CK44" s="235"/>
      <c r="CL44" s="235"/>
      <c r="CM44" s="235"/>
      <c r="CN44" s="235"/>
      <c r="CO44" s="235"/>
      <c r="CP44" s="235"/>
      <c r="CQ44" s="235"/>
      <c r="CR44" s="235"/>
      <c r="CS44" s="235"/>
      <c r="CT44" s="235"/>
      <c r="CU44" s="235"/>
      <c r="CV44" s="235"/>
      <c r="CW44" s="239"/>
    </row>
    <row r="45" spans="1:101" s="275" customFormat="1" ht="15.75">
      <c r="A45" s="426" t="s">
        <v>139</v>
      </c>
      <c r="B45" s="236" t="s">
        <v>122</v>
      </c>
      <c r="C45" s="233">
        <v>0</v>
      </c>
      <c r="D45" s="277"/>
      <c r="E45" s="246"/>
      <c r="F45" s="246"/>
      <c r="G45" s="246"/>
      <c r="H45" s="246"/>
      <c r="I45" s="246"/>
      <c r="J45" s="246"/>
      <c r="K45" s="246"/>
      <c r="L45" s="246"/>
      <c r="M45" s="246"/>
      <c r="N45" s="246"/>
      <c r="O45" s="246"/>
      <c r="P45" s="246"/>
      <c r="Q45" s="246"/>
      <c r="R45" s="246"/>
      <c r="S45" s="250"/>
      <c r="T45" s="278"/>
      <c r="U45" s="234"/>
      <c r="V45" s="235"/>
      <c r="W45" s="235"/>
      <c r="X45" s="235"/>
      <c r="Y45" s="235"/>
      <c r="Z45" s="235"/>
      <c r="AA45" s="235"/>
      <c r="AB45" s="235"/>
      <c r="AC45" s="235"/>
      <c r="AD45" s="235"/>
      <c r="AE45" s="235"/>
      <c r="AF45" s="235"/>
      <c r="AG45" s="235"/>
      <c r="AH45" s="235"/>
      <c r="AI45" s="235"/>
      <c r="AJ45" s="235"/>
      <c r="AK45" s="235"/>
      <c r="AL45" s="235"/>
      <c r="AM45" s="235"/>
      <c r="AN45" s="235"/>
      <c r="AO45" s="235"/>
      <c r="AP45" s="235"/>
      <c r="AQ45" s="235"/>
      <c r="AR45" s="239"/>
      <c r="AS45" s="245"/>
      <c r="AT45" s="242"/>
      <c r="AU45" s="242"/>
      <c r="AV45" s="242"/>
      <c r="AW45" s="242"/>
      <c r="AX45" s="242"/>
      <c r="AY45" s="242"/>
      <c r="AZ45" s="242"/>
      <c r="BA45" s="242"/>
      <c r="BB45" s="244"/>
      <c r="BC45" s="234"/>
      <c r="BD45" s="235"/>
      <c r="BE45" s="235"/>
      <c r="BF45" s="235"/>
      <c r="BG45" s="242"/>
      <c r="BH45" s="235"/>
      <c r="BI45" s="250"/>
      <c r="BJ45" s="250"/>
      <c r="BK45" s="235"/>
      <c r="BL45" s="235"/>
      <c r="BM45" s="239"/>
      <c r="BN45" s="234"/>
      <c r="BO45" s="235"/>
      <c r="BP45" s="235"/>
      <c r="BQ45" s="235"/>
      <c r="BR45" s="235"/>
      <c r="BS45" s="235"/>
      <c r="BT45" s="235"/>
      <c r="BU45" s="235"/>
      <c r="BV45" s="235"/>
      <c r="BW45" s="235"/>
      <c r="BX45" s="235"/>
      <c r="BY45" s="235"/>
      <c r="BZ45" s="235"/>
      <c r="CA45" s="235"/>
      <c r="CB45" s="235"/>
      <c r="CC45" s="235"/>
      <c r="CD45" s="235"/>
      <c r="CE45" s="235"/>
      <c r="CF45" s="235"/>
      <c r="CG45" s="235"/>
      <c r="CH45" s="235"/>
      <c r="CI45" s="235"/>
      <c r="CJ45" s="235"/>
      <c r="CK45" s="235"/>
      <c r="CL45" s="235"/>
      <c r="CM45" s="235"/>
      <c r="CN45" s="235"/>
      <c r="CO45" s="235"/>
      <c r="CP45" s="235"/>
      <c r="CQ45" s="235"/>
      <c r="CR45" s="235"/>
      <c r="CS45" s="235"/>
      <c r="CT45" s="235"/>
      <c r="CU45" s="235"/>
      <c r="CV45" s="235"/>
      <c r="CW45" s="239"/>
    </row>
    <row r="46" spans="1:101" s="275" customFormat="1" ht="15.75">
      <c r="A46" s="426" t="s">
        <v>140</v>
      </c>
      <c r="B46" s="236" t="s">
        <v>103</v>
      </c>
      <c r="C46" s="233">
        <v>0</v>
      </c>
      <c r="D46" s="277"/>
      <c r="E46" s="246"/>
      <c r="F46" s="246"/>
      <c r="G46" s="246"/>
      <c r="H46" s="246"/>
      <c r="I46" s="246"/>
      <c r="J46" s="246"/>
      <c r="K46" s="246"/>
      <c r="L46" s="246"/>
      <c r="M46" s="246"/>
      <c r="N46" s="246"/>
      <c r="O46" s="246"/>
      <c r="P46" s="246"/>
      <c r="Q46" s="246"/>
      <c r="R46" s="246"/>
      <c r="S46" s="250"/>
      <c r="T46" s="278"/>
      <c r="U46" s="234"/>
      <c r="V46" s="235"/>
      <c r="W46" s="235"/>
      <c r="X46" s="235"/>
      <c r="Y46" s="235"/>
      <c r="Z46" s="235"/>
      <c r="AA46" s="235"/>
      <c r="AB46" s="235"/>
      <c r="AC46" s="235"/>
      <c r="AD46" s="235"/>
      <c r="AE46" s="235"/>
      <c r="AF46" s="235"/>
      <c r="AG46" s="235"/>
      <c r="AH46" s="235"/>
      <c r="AI46" s="235"/>
      <c r="AJ46" s="235"/>
      <c r="AK46" s="235"/>
      <c r="AL46" s="235"/>
      <c r="AM46" s="235"/>
      <c r="AN46" s="235"/>
      <c r="AO46" s="235"/>
      <c r="AP46" s="235"/>
      <c r="AQ46" s="235"/>
      <c r="AR46" s="239"/>
      <c r="AS46" s="245"/>
      <c r="AT46" s="242"/>
      <c r="AU46" s="242"/>
      <c r="AV46" s="242"/>
      <c r="AW46" s="242"/>
      <c r="AX46" s="242"/>
      <c r="AY46" s="242"/>
      <c r="AZ46" s="242"/>
      <c r="BA46" s="242"/>
      <c r="BB46" s="244"/>
      <c r="BC46" s="234"/>
      <c r="BD46" s="235"/>
      <c r="BE46" s="235"/>
      <c r="BF46" s="235"/>
      <c r="BG46" s="242"/>
      <c r="BH46" s="235"/>
      <c r="BI46" s="250"/>
      <c r="BJ46" s="250"/>
      <c r="BK46" s="235"/>
      <c r="BL46" s="235"/>
      <c r="BM46" s="239"/>
      <c r="BN46" s="234"/>
      <c r="BO46" s="235"/>
      <c r="BP46" s="235"/>
      <c r="BQ46" s="235"/>
      <c r="BR46" s="235"/>
      <c r="BS46" s="235"/>
      <c r="BT46" s="235"/>
      <c r="BU46" s="235"/>
      <c r="BV46" s="235"/>
      <c r="BW46" s="235"/>
      <c r="BX46" s="235"/>
      <c r="BY46" s="235"/>
      <c r="BZ46" s="235"/>
      <c r="CA46" s="235"/>
      <c r="CB46" s="235"/>
      <c r="CC46" s="235"/>
      <c r="CD46" s="235"/>
      <c r="CE46" s="235"/>
      <c r="CF46" s="235"/>
      <c r="CG46" s="235"/>
      <c r="CH46" s="235"/>
      <c r="CI46" s="235"/>
      <c r="CJ46" s="235"/>
      <c r="CK46" s="235"/>
      <c r="CL46" s="235"/>
      <c r="CM46" s="235"/>
      <c r="CN46" s="235"/>
      <c r="CO46" s="235"/>
      <c r="CP46" s="235"/>
      <c r="CQ46" s="235"/>
      <c r="CR46" s="235"/>
      <c r="CS46" s="235"/>
      <c r="CT46" s="235"/>
      <c r="CU46" s="235"/>
      <c r="CV46" s="235"/>
      <c r="CW46" s="239"/>
    </row>
    <row r="47" spans="1:101" ht="15.75">
      <c r="A47" s="267" t="s">
        <v>141</v>
      </c>
      <c r="B47" s="232" t="s">
        <v>128</v>
      </c>
      <c r="C47" s="266">
        <v>0</v>
      </c>
      <c r="D47" s="249"/>
      <c r="E47" s="250"/>
      <c r="F47" s="248"/>
      <c r="G47" s="250"/>
      <c r="H47" s="248"/>
      <c r="I47" s="257"/>
      <c r="J47" s="250"/>
      <c r="K47" s="248"/>
      <c r="L47" s="248"/>
      <c r="M47" s="248"/>
      <c r="N47" s="248"/>
      <c r="O47" s="248"/>
      <c r="P47" s="250"/>
      <c r="Q47" s="235"/>
      <c r="R47" s="248"/>
      <c r="S47" s="248"/>
      <c r="T47" s="251"/>
      <c r="U47" s="249"/>
      <c r="V47" s="250"/>
      <c r="W47" s="250"/>
      <c r="X47" s="250"/>
      <c r="Y47" s="250"/>
      <c r="Z47" s="250"/>
      <c r="AA47" s="250"/>
      <c r="AB47" s="250"/>
      <c r="AC47" s="250"/>
      <c r="AD47" s="250"/>
      <c r="AE47" s="250"/>
      <c r="AF47" s="250"/>
      <c r="AG47" s="250"/>
      <c r="AH47" s="250"/>
      <c r="AI47" s="250"/>
      <c r="AJ47" s="250"/>
      <c r="AK47" s="250"/>
      <c r="AL47" s="250"/>
      <c r="AM47" s="250"/>
      <c r="AN47" s="250"/>
      <c r="AO47" s="250"/>
      <c r="AP47" s="250"/>
      <c r="AQ47" s="250"/>
      <c r="AR47" s="237"/>
      <c r="AS47" s="245"/>
      <c r="AT47" s="243"/>
      <c r="AU47" s="248"/>
      <c r="AV47" s="250"/>
      <c r="AW47" s="248"/>
      <c r="AX47" s="248"/>
      <c r="AY47" s="248"/>
      <c r="AZ47" s="248"/>
      <c r="BA47" s="250"/>
      <c r="BB47" s="252"/>
      <c r="BC47" s="234"/>
      <c r="BD47" s="235"/>
      <c r="BE47" s="235"/>
      <c r="BF47" s="235"/>
      <c r="BG47" s="235"/>
      <c r="BH47" s="235"/>
      <c r="BI47" s="235"/>
      <c r="BJ47" s="235"/>
      <c r="BK47" s="235"/>
      <c r="BL47" s="235"/>
      <c r="BM47" s="239"/>
      <c r="BN47" s="234"/>
      <c r="BO47" s="236"/>
      <c r="BP47" s="236"/>
      <c r="BQ47" s="236"/>
      <c r="BR47" s="235"/>
      <c r="BS47" s="236"/>
      <c r="BT47" s="236"/>
      <c r="BU47" s="235"/>
      <c r="BV47" s="236"/>
      <c r="BW47" s="235"/>
      <c r="BX47" s="236"/>
      <c r="BY47" s="236"/>
      <c r="BZ47" s="236"/>
      <c r="CA47" s="236"/>
      <c r="CB47" s="236"/>
      <c r="CC47" s="236"/>
      <c r="CD47" s="235"/>
      <c r="CE47" s="236"/>
      <c r="CF47" s="236"/>
      <c r="CG47" s="236"/>
      <c r="CH47" s="236"/>
      <c r="CI47" s="235"/>
      <c r="CJ47" s="235"/>
      <c r="CK47" s="236"/>
      <c r="CL47" s="235"/>
      <c r="CM47" s="235"/>
      <c r="CN47" s="235"/>
      <c r="CO47" s="235"/>
      <c r="CP47" s="235"/>
      <c r="CQ47" s="235"/>
      <c r="CR47" s="235"/>
      <c r="CS47" s="236"/>
      <c r="CT47" s="236"/>
      <c r="CU47" s="235"/>
      <c r="CV47" s="236"/>
      <c r="CW47" s="237"/>
    </row>
    <row r="48" spans="1:101" ht="15.75">
      <c r="A48" s="231"/>
      <c r="B48" s="232" t="s">
        <v>103</v>
      </c>
      <c r="C48" s="233">
        <v>0</v>
      </c>
      <c r="D48" s="245"/>
      <c r="E48" s="235"/>
      <c r="F48" s="235"/>
      <c r="G48" s="235"/>
      <c r="H48" s="235"/>
      <c r="I48" s="242"/>
      <c r="J48" s="235"/>
      <c r="K48" s="235"/>
      <c r="L48" s="235"/>
      <c r="M48" s="235"/>
      <c r="N48" s="235"/>
      <c r="O48" s="235"/>
      <c r="P48" s="235"/>
      <c r="Q48" s="235"/>
      <c r="R48" s="235"/>
      <c r="S48" s="235"/>
      <c r="T48" s="280"/>
      <c r="U48" s="245"/>
      <c r="V48" s="242"/>
      <c r="W48" s="242"/>
      <c r="X48" s="242"/>
      <c r="Y48" s="242"/>
      <c r="Z48" s="242"/>
      <c r="AA48" s="242"/>
      <c r="AB48" s="235"/>
      <c r="AC48" s="235"/>
      <c r="AD48" s="235"/>
      <c r="AE48" s="235"/>
      <c r="AF48" s="235"/>
      <c r="AG48" s="235"/>
      <c r="AH48" s="235"/>
      <c r="AI48" s="235"/>
      <c r="AJ48" s="235"/>
      <c r="AK48" s="235"/>
      <c r="AL48" s="235"/>
      <c r="AM48" s="235"/>
      <c r="AN48" s="235"/>
      <c r="AO48" s="235"/>
      <c r="AP48" s="235"/>
      <c r="AQ48" s="235"/>
      <c r="AR48" s="237"/>
      <c r="AS48" s="245"/>
      <c r="AT48" s="242"/>
      <c r="AU48" s="242"/>
      <c r="AV48" s="242"/>
      <c r="AW48" s="242"/>
      <c r="AX48" s="242"/>
      <c r="AY48" s="250"/>
      <c r="AZ48" s="242"/>
      <c r="BA48" s="242"/>
      <c r="BB48" s="244"/>
      <c r="BC48" s="245"/>
      <c r="BD48" s="242"/>
      <c r="BE48" s="242"/>
      <c r="BF48" s="242"/>
      <c r="BG48" s="242"/>
      <c r="BH48" s="242"/>
      <c r="BI48" s="242"/>
      <c r="BJ48" s="242"/>
      <c r="BK48" s="242"/>
      <c r="BL48" s="242"/>
      <c r="BM48" s="244"/>
      <c r="BN48" s="245"/>
      <c r="BO48" s="242"/>
      <c r="BP48" s="242"/>
      <c r="BQ48" s="242"/>
      <c r="BR48" s="242"/>
      <c r="BS48" s="242"/>
      <c r="BT48" s="242"/>
      <c r="BU48" s="242"/>
      <c r="BV48" s="242"/>
      <c r="BW48" s="242"/>
      <c r="BX48" s="242"/>
      <c r="BY48" s="242"/>
      <c r="BZ48" s="242"/>
      <c r="CA48" s="242"/>
      <c r="CB48" s="242"/>
      <c r="CC48" s="242"/>
      <c r="CD48" s="242"/>
      <c r="CE48" s="242"/>
      <c r="CF48" s="242"/>
      <c r="CG48" s="242"/>
      <c r="CH48" s="242"/>
      <c r="CI48" s="242"/>
      <c r="CJ48" s="242"/>
      <c r="CK48" s="242"/>
      <c r="CL48" s="242"/>
      <c r="CM48" s="242"/>
      <c r="CN48" s="242"/>
      <c r="CO48" s="242"/>
      <c r="CP48" s="242"/>
      <c r="CQ48" s="242"/>
      <c r="CR48" s="242"/>
      <c r="CS48" s="242"/>
      <c r="CT48" s="242"/>
      <c r="CU48" s="242"/>
      <c r="CV48" s="242"/>
      <c r="CW48" s="244"/>
    </row>
    <row r="49" spans="1:101" ht="15.75">
      <c r="A49" s="488" t="s">
        <v>142</v>
      </c>
      <c r="B49" s="232" t="s">
        <v>122</v>
      </c>
      <c r="C49" s="268">
        <v>14</v>
      </c>
      <c r="D49" s="234"/>
      <c r="E49" s="235"/>
      <c r="F49" s="236"/>
      <c r="G49" s="235"/>
      <c r="H49" s="236"/>
      <c r="I49" s="235"/>
      <c r="J49" s="235"/>
      <c r="K49" s="236"/>
      <c r="L49" s="236"/>
      <c r="M49" s="236"/>
      <c r="N49" s="236"/>
      <c r="O49" s="236"/>
      <c r="P49" s="235"/>
      <c r="Q49" s="236"/>
      <c r="R49" s="236"/>
      <c r="S49" s="236"/>
      <c r="T49" s="237"/>
      <c r="U49" s="234"/>
      <c r="V49" s="235"/>
      <c r="W49" s="235"/>
      <c r="X49" s="235"/>
      <c r="Y49" s="235"/>
      <c r="Z49" s="235"/>
      <c r="AA49" s="235"/>
      <c r="AB49" s="235"/>
      <c r="AC49" s="235"/>
      <c r="AD49" s="235"/>
      <c r="AE49" s="235"/>
      <c r="AF49" s="235"/>
      <c r="AG49" s="235"/>
      <c r="AH49" s="235"/>
      <c r="AI49" s="235"/>
      <c r="AJ49" s="235"/>
      <c r="AK49" s="235"/>
      <c r="AL49" s="235"/>
      <c r="AM49" s="235"/>
      <c r="AN49" s="235"/>
      <c r="AO49" s="235"/>
      <c r="AP49" s="235"/>
      <c r="AQ49" s="235">
        <v>14</v>
      </c>
      <c r="AR49" s="237"/>
      <c r="AS49" s="269"/>
      <c r="AT49" s="270"/>
      <c r="AU49" s="270"/>
      <c r="AV49" s="260"/>
      <c r="AW49" s="270"/>
      <c r="AX49" s="270"/>
      <c r="AY49" s="260"/>
      <c r="AZ49" s="260"/>
      <c r="BA49" s="260"/>
      <c r="BB49" s="281"/>
      <c r="BC49" s="234"/>
      <c r="BD49" s="235"/>
      <c r="BE49" s="235"/>
      <c r="BF49" s="235"/>
      <c r="BG49" s="235"/>
      <c r="BH49" s="235"/>
      <c r="BI49" s="235"/>
      <c r="BJ49" s="235"/>
      <c r="BK49" s="235"/>
      <c r="BL49" s="235"/>
      <c r="BM49" s="239"/>
      <c r="BN49" s="234"/>
      <c r="BO49" s="236"/>
      <c r="BP49" s="236"/>
      <c r="BQ49" s="236"/>
      <c r="BR49" s="235"/>
      <c r="BS49" s="236"/>
      <c r="BT49" s="236"/>
      <c r="BU49" s="235"/>
      <c r="BV49" s="236"/>
      <c r="BW49" s="235"/>
      <c r="BX49" s="236"/>
      <c r="BY49" s="235"/>
      <c r="BZ49" s="235"/>
      <c r="CA49" s="236"/>
      <c r="CB49" s="236"/>
      <c r="CC49" s="236"/>
      <c r="CD49" s="235"/>
      <c r="CE49" s="236"/>
      <c r="CF49" s="236"/>
      <c r="CG49" s="236"/>
      <c r="CH49" s="236"/>
      <c r="CI49" s="235"/>
      <c r="CJ49" s="235"/>
      <c r="CK49" s="236"/>
      <c r="CL49" s="236"/>
      <c r="CM49" s="235"/>
      <c r="CN49" s="235"/>
      <c r="CO49" s="235"/>
      <c r="CP49" s="235"/>
      <c r="CQ49" s="235"/>
      <c r="CR49" s="236"/>
      <c r="CS49" s="236"/>
      <c r="CT49" s="236"/>
      <c r="CU49" s="235"/>
      <c r="CV49" s="236"/>
      <c r="CW49" s="237"/>
    </row>
    <row r="50" spans="1:101" ht="15.75">
      <c r="A50" s="488"/>
      <c r="B50" s="232" t="s">
        <v>103</v>
      </c>
      <c r="C50" s="233">
        <v>51.26</v>
      </c>
      <c r="D50" s="245"/>
      <c r="E50" s="242"/>
      <c r="F50" s="242"/>
      <c r="G50" s="242"/>
      <c r="H50" s="242"/>
      <c r="I50" s="242"/>
      <c r="J50" s="242"/>
      <c r="K50" s="242"/>
      <c r="L50" s="242"/>
      <c r="M50" s="242"/>
      <c r="N50" s="242"/>
      <c r="O50" s="242"/>
      <c r="P50" s="242"/>
      <c r="Q50" s="242"/>
      <c r="R50" s="242"/>
      <c r="S50" s="242"/>
      <c r="T50" s="244"/>
      <c r="U50" s="255"/>
      <c r="V50" s="242"/>
      <c r="W50" s="243"/>
      <c r="X50" s="242"/>
      <c r="Y50" s="242"/>
      <c r="Z50" s="242"/>
      <c r="AA50" s="242"/>
      <c r="AB50" s="242"/>
      <c r="AC50" s="242"/>
      <c r="AD50" s="242"/>
      <c r="AE50" s="242"/>
      <c r="AF50" s="242"/>
      <c r="AG50" s="242"/>
      <c r="AH50" s="242"/>
      <c r="AI50" s="242"/>
      <c r="AJ50" s="242"/>
      <c r="AK50" s="242"/>
      <c r="AL50" s="242"/>
      <c r="AM50" s="242"/>
      <c r="AN50" s="242"/>
      <c r="AO50" s="242"/>
      <c r="AP50" s="242"/>
      <c r="AQ50" s="242">
        <v>51.26</v>
      </c>
      <c r="AR50" s="244"/>
      <c r="AS50" s="245"/>
      <c r="AT50" s="242"/>
      <c r="AU50" s="242"/>
      <c r="AV50" s="242"/>
      <c r="AW50" s="242"/>
      <c r="AX50" s="242"/>
      <c r="AY50" s="242"/>
      <c r="AZ50" s="242"/>
      <c r="BA50" s="250"/>
      <c r="BB50" s="252"/>
      <c r="BC50" s="245"/>
      <c r="BD50" s="242"/>
      <c r="BE50" s="242"/>
      <c r="BF50" s="242"/>
      <c r="BG50" s="242"/>
      <c r="BH50" s="242"/>
      <c r="BI50" s="242"/>
      <c r="BJ50" s="242"/>
      <c r="BK50" s="242"/>
      <c r="BL50" s="242"/>
      <c r="BM50" s="244"/>
      <c r="BN50" s="245"/>
      <c r="BO50" s="242"/>
      <c r="BP50" s="242"/>
      <c r="BQ50" s="242"/>
      <c r="BR50" s="242"/>
      <c r="BS50" s="242"/>
      <c r="BT50" s="242"/>
      <c r="BU50" s="242"/>
      <c r="BV50" s="242"/>
      <c r="BW50" s="242"/>
      <c r="BX50" s="242"/>
      <c r="BY50" s="242"/>
      <c r="BZ50" s="242"/>
      <c r="CA50" s="242"/>
      <c r="CB50" s="242"/>
      <c r="CC50" s="242"/>
      <c r="CD50" s="242"/>
      <c r="CE50" s="242"/>
      <c r="CF50" s="242"/>
      <c r="CG50" s="242"/>
      <c r="CH50" s="243"/>
      <c r="CI50" s="242"/>
      <c r="CJ50" s="242"/>
      <c r="CK50" s="242"/>
      <c r="CL50" s="242"/>
      <c r="CM50" s="242"/>
      <c r="CN50" s="242"/>
      <c r="CO50" s="242"/>
      <c r="CP50" s="242"/>
      <c r="CQ50" s="242"/>
      <c r="CR50" s="242"/>
      <c r="CS50" s="242"/>
      <c r="CT50" s="242"/>
      <c r="CU50" s="242"/>
      <c r="CV50" s="242"/>
      <c r="CW50" s="244"/>
    </row>
    <row r="51" spans="1:101" ht="15.75">
      <c r="A51" s="267" t="s">
        <v>143</v>
      </c>
      <c r="B51" s="232" t="s">
        <v>122</v>
      </c>
      <c r="C51" s="268">
        <v>21</v>
      </c>
      <c r="D51" s="240"/>
      <c r="E51" s="445">
        <v>1</v>
      </c>
      <c r="F51" s="236"/>
      <c r="G51" s="235"/>
      <c r="H51" s="236"/>
      <c r="I51" s="384">
        <v>3</v>
      </c>
      <c r="J51" s="282"/>
      <c r="K51" s="236"/>
      <c r="L51" s="236"/>
      <c r="M51" s="235"/>
      <c r="N51" s="384">
        <v>1</v>
      </c>
      <c r="O51" s="235"/>
      <c r="P51" s="235"/>
      <c r="Q51" s="236"/>
      <c r="R51" s="236"/>
      <c r="S51" s="236"/>
      <c r="T51" s="237"/>
      <c r="U51" s="234"/>
      <c r="V51" s="235"/>
      <c r="W51" s="235"/>
      <c r="X51" s="235"/>
      <c r="Y51" s="235"/>
      <c r="Z51" s="443">
        <v>1</v>
      </c>
      <c r="AA51" s="235"/>
      <c r="AB51" s="235"/>
      <c r="AC51" s="235"/>
      <c r="AD51" s="235"/>
      <c r="AE51" s="235"/>
      <c r="AF51" s="235"/>
      <c r="AG51" s="235"/>
      <c r="AH51" s="235"/>
      <c r="AI51" s="235"/>
      <c r="AJ51" s="235"/>
      <c r="AK51" s="235"/>
      <c r="AL51" s="235"/>
      <c r="AM51" s="235"/>
      <c r="AN51" s="235"/>
      <c r="AO51" s="235"/>
      <c r="AP51" s="235"/>
      <c r="AQ51" s="235"/>
      <c r="AR51" s="237"/>
      <c r="AS51" s="269"/>
      <c r="AT51" s="260"/>
      <c r="AU51" s="384">
        <v>3</v>
      </c>
      <c r="AV51" s="260"/>
      <c r="AW51" s="260"/>
      <c r="AX51" s="384">
        <v>2</v>
      </c>
      <c r="AY51" s="445">
        <v>1</v>
      </c>
      <c r="AZ51" s="260"/>
      <c r="BA51" s="260"/>
      <c r="BB51" s="281"/>
      <c r="BC51" s="234"/>
      <c r="BD51" s="235"/>
      <c r="BE51" s="235"/>
      <c r="BF51" s="235"/>
      <c r="BG51" s="235"/>
      <c r="BH51" s="235"/>
      <c r="BI51" s="384">
        <v>9</v>
      </c>
      <c r="BJ51" s="235"/>
      <c r="BK51" s="235"/>
      <c r="BL51" s="235"/>
      <c r="BM51" s="239"/>
      <c r="BN51" s="234"/>
      <c r="BO51" s="236"/>
      <c r="BP51" s="236"/>
      <c r="BQ51" s="236"/>
      <c r="BR51" s="235"/>
      <c r="BS51" s="282"/>
      <c r="BT51" s="236"/>
      <c r="BU51" s="235"/>
      <c r="BV51" s="236"/>
      <c r="BW51" s="235"/>
      <c r="BX51" s="236"/>
      <c r="BY51" s="236"/>
      <c r="BZ51" s="236"/>
      <c r="CA51" s="282"/>
      <c r="CB51" s="236"/>
      <c r="CC51" s="236"/>
      <c r="CD51" s="235"/>
      <c r="CE51" s="236"/>
      <c r="CF51" s="236"/>
      <c r="CG51" s="236"/>
      <c r="CH51" s="236"/>
      <c r="CI51" s="235"/>
      <c r="CJ51" s="235"/>
      <c r="CK51" s="236"/>
      <c r="CL51" s="236"/>
      <c r="CM51" s="235"/>
      <c r="CN51" s="235"/>
      <c r="CO51" s="235"/>
      <c r="CP51" s="235"/>
      <c r="CQ51" s="235"/>
      <c r="CR51" s="235"/>
      <c r="CS51" s="236"/>
      <c r="CT51" s="236"/>
      <c r="CU51" s="235"/>
      <c r="CV51" s="236"/>
      <c r="CW51" s="237"/>
    </row>
    <row r="52" spans="1:101" ht="15.75">
      <c r="A52" s="231"/>
      <c r="B52" s="232" t="s">
        <v>103</v>
      </c>
      <c r="C52" s="233">
        <v>332.18999999999994</v>
      </c>
      <c r="D52" s="255"/>
      <c r="E52" s="395">
        <v>39.03</v>
      </c>
      <c r="F52" s="243"/>
      <c r="G52" s="242"/>
      <c r="H52" s="243"/>
      <c r="I52" s="384">
        <v>72.55</v>
      </c>
      <c r="J52" s="283"/>
      <c r="K52" s="243"/>
      <c r="L52" s="243"/>
      <c r="M52" s="242"/>
      <c r="N52" s="384">
        <v>24.18</v>
      </c>
      <c r="O52" s="242"/>
      <c r="P52" s="242"/>
      <c r="Q52" s="243"/>
      <c r="R52" s="243"/>
      <c r="S52" s="248"/>
      <c r="T52" s="251"/>
      <c r="U52" s="255"/>
      <c r="V52" s="242"/>
      <c r="W52" s="242"/>
      <c r="X52" s="242"/>
      <c r="Y52" s="242"/>
      <c r="Z52" s="446">
        <v>3.93</v>
      </c>
      <c r="AA52" s="242"/>
      <c r="AB52" s="242"/>
      <c r="AC52" s="242"/>
      <c r="AD52" s="242"/>
      <c r="AE52" s="242"/>
      <c r="AF52" s="242"/>
      <c r="AG52" s="242"/>
      <c r="AH52" s="242"/>
      <c r="AI52" s="242"/>
      <c r="AJ52" s="242"/>
      <c r="AK52" s="242"/>
      <c r="AL52" s="242"/>
      <c r="AM52" s="242"/>
      <c r="AN52" s="242"/>
      <c r="AO52" s="242"/>
      <c r="AP52" s="242"/>
      <c r="AQ52" s="242"/>
      <c r="AR52" s="253"/>
      <c r="AS52" s="245"/>
      <c r="AT52" s="242"/>
      <c r="AU52" s="384">
        <v>80.400000000000006</v>
      </c>
      <c r="AV52" s="242"/>
      <c r="AW52" s="242"/>
      <c r="AX52" s="384">
        <v>49.17</v>
      </c>
      <c r="AY52" s="395">
        <v>39.03</v>
      </c>
      <c r="AZ52" s="242"/>
      <c r="BA52" s="250"/>
      <c r="BB52" s="252"/>
      <c r="BC52" s="245"/>
      <c r="BD52" s="242"/>
      <c r="BE52" s="242"/>
      <c r="BF52" s="242"/>
      <c r="BG52" s="242"/>
      <c r="BH52" s="242"/>
      <c r="BI52" s="384">
        <v>23.9</v>
      </c>
      <c r="BJ52" s="242"/>
      <c r="BK52" s="242"/>
      <c r="BL52" s="242"/>
      <c r="BM52" s="253"/>
      <c r="BN52" s="234"/>
      <c r="BO52" s="243"/>
      <c r="BP52" s="243"/>
      <c r="BQ52" s="242"/>
      <c r="BR52" s="242"/>
      <c r="BS52" s="243"/>
      <c r="BT52" s="243"/>
      <c r="BU52" s="242"/>
      <c r="BV52" s="243"/>
      <c r="BW52" s="242"/>
      <c r="BX52" s="243"/>
      <c r="BY52" s="243"/>
      <c r="BZ52" s="243"/>
      <c r="CA52" s="243"/>
      <c r="CB52" s="243"/>
      <c r="CC52" s="243"/>
      <c r="CD52" s="242"/>
      <c r="CE52" s="243"/>
      <c r="CF52" s="243"/>
      <c r="CG52" s="243"/>
      <c r="CH52" s="243"/>
      <c r="CI52" s="242"/>
      <c r="CJ52" s="242"/>
      <c r="CK52" s="243"/>
      <c r="CL52" s="243"/>
      <c r="CM52" s="242"/>
      <c r="CN52" s="242"/>
      <c r="CO52" s="242"/>
      <c r="CP52" s="242"/>
      <c r="CQ52" s="242"/>
      <c r="CR52" s="242"/>
      <c r="CS52" s="243"/>
      <c r="CT52" s="243"/>
      <c r="CU52" s="242"/>
      <c r="CV52" s="243"/>
      <c r="CW52" s="253"/>
    </row>
    <row r="53" spans="1:101" ht="15.75">
      <c r="A53" s="267" t="s">
        <v>144</v>
      </c>
      <c r="B53" s="232" t="s">
        <v>122</v>
      </c>
      <c r="C53" s="268">
        <v>39</v>
      </c>
      <c r="D53" s="234"/>
      <c r="E53" s="235"/>
      <c r="F53" s="235"/>
      <c r="G53" s="235"/>
      <c r="H53" s="235"/>
      <c r="I53" s="235"/>
      <c r="J53" s="235"/>
      <c r="K53" s="235"/>
      <c r="L53" s="235"/>
      <c r="M53" s="235"/>
      <c r="N53" s="235"/>
      <c r="O53" s="235"/>
      <c r="P53" s="235"/>
      <c r="Q53" s="236"/>
      <c r="R53" s="236"/>
      <c r="S53" s="236"/>
      <c r="T53" s="237"/>
      <c r="U53" s="234"/>
      <c r="V53" s="384">
        <v>39</v>
      </c>
      <c r="W53" s="235"/>
      <c r="X53" s="235"/>
      <c r="Y53" s="235"/>
      <c r="Z53" s="235"/>
      <c r="AA53" s="235"/>
      <c r="AB53" s="235"/>
      <c r="AC53" s="235"/>
      <c r="AD53" s="235"/>
      <c r="AE53" s="235"/>
      <c r="AF53" s="235"/>
      <c r="AG53" s="235"/>
      <c r="AH53" s="235"/>
      <c r="AI53" s="235"/>
      <c r="AJ53" s="235"/>
      <c r="AK53" s="235"/>
      <c r="AL53" s="235"/>
      <c r="AM53" s="235"/>
      <c r="AN53" s="235"/>
      <c r="AO53" s="235"/>
      <c r="AP53" s="235"/>
      <c r="AQ53" s="235"/>
      <c r="AR53" s="237"/>
      <c r="AS53" s="269"/>
      <c r="AT53" s="260"/>
      <c r="AU53" s="260"/>
      <c r="AV53" s="260"/>
      <c r="AW53" s="260"/>
      <c r="AX53" s="260"/>
      <c r="AY53" s="260"/>
      <c r="AZ53" s="260"/>
      <c r="BA53" s="260"/>
      <c r="BB53" s="281"/>
      <c r="BC53" s="234"/>
      <c r="BD53" s="235"/>
      <c r="BE53" s="235"/>
      <c r="BF53" s="235"/>
      <c r="BG53" s="235"/>
      <c r="BH53" s="235"/>
      <c r="BI53" s="235"/>
      <c r="BJ53" s="235"/>
      <c r="BK53" s="235"/>
      <c r="BL53" s="235"/>
      <c r="BM53" s="239"/>
      <c r="BN53" s="234"/>
      <c r="BO53" s="236"/>
      <c r="BP53" s="236"/>
      <c r="BQ53" s="236"/>
      <c r="BR53" s="235"/>
      <c r="BS53" s="236"/>
      <c r="BT53" s="236"/>
      <c r="BU53" s="235"/>
      <c r="BV53" s="236"/>
      <c r="BW53" s="235"/>
      <c r="BX53" s="236"/>
      <c r="BY53" s="236"/>
      <c r="BZ53" s="236"/>
      <c r="CA53" s="236"/>
      <c r="CB53" s="236"/>
      <c r="CC53" s="236"/>
      <c r="CD53" s="235"/>
      <c r="CE53" s="236"/>
      <c r="CF53" s="236"/>
      <c r="CG53" s="236"/>
      <c r="CH53" s="236"/>
      <c r="CI53" s="235"/>
      <c r="CJ53" s="235"/>
      <c r="CK53" s="236"/>
      <c r="CL53" s="236"/>
      <c r="CM53" s="235"/>
      <c r="CN53" s="235"/>
      <c r="CO53" s="235"/>
      <c r="CP53" s="235"/>
      <c r="CQ53" s="235"/>
      <c r="CR53" s="235"/>
      <c r="CS53" s="236"/>
      <c r="CT53" s="236"/>
      <c r="CU53" s="235"/>
      <c r="CV53" s="236"/>
      <c r="CW53" s="237"/>
    </row>
    <row r="54" spans="1:101" ht="15.75">
      <c r="A54" s="267" t="s">
        <v>145</v>
      </c>
      <c r="B54" s="232" t="s">
        <v>103</v>
      </c>
      <c r="C54" s="233">
        <v>495.2</v>
      </c>
      <c r="D54" s="245"/>
      <c r="E54" s="242"/>
      <c r="F54" s="242"/>
      <c r="G54" s="242"/>
      <c r="H54" s="242"/>
      <c r="I54" s="242"/>
      <c r="J54" s="242"/>
      <c r="K54" s="242"/>
      <c r="L54" s="242"/>
      <c r="M54" s="242"/>
      <c r="N54" s="242"/>
      <c r="O54" s="242"/>
      <c r="P54" s="242"/>
      <c r="Q54" s="242"/>
      <c r="R54" s="242"/>
      <c r="S54" s="242"/>
      <c r="T54" s="244"/>
      <c r="U54" s="245"/>
      <c r="V54" s="384">
        <v>495.2</v>
      </c>
      <c r="W54" s="242"/>
      <c r="X54" s="242"/>
      <c r="Y54" s="242"/>
      <c r="Z54" s="242"/>
      <c r="AA54" s="242"/>
      <c r="AB54" s="242"/>
      <c r="AC54" s="242"/>
      <c r="AD54" s="242"/>
      <c r="AE54" s="242"/>
      <c r="AF54" s="242"/>
      <c r="AG54" s="242"/>
      <c r="AH54" s="242"/>
      <c r="AI54" s="242"/>
      <c r="AJ54" s="242"/>
      <c r="AK54" s="242"/>
      <c r="AL54" s="242"/>
      <c r="AM54" s="242"/>
      <c r="AN54" s="242"/>
      <c r="AO54" s="242"/>
      <c r="AP54" s="242"/>
      <c r="AQ54" s="242"/>
      <c r="AR54" s="253"/>
      <c r="AS54" s="245"/>
      <c r="AT54" s="242"/>
      <c r="AU54" s="242"/>
      <c r="AV54" s="242"/>
      <c r="AW54" s="242"/>
      <c r="AX54" s="242"/>
      <c r="AY54" s="242"/>
      <c r="AZ54" s="242"/>
      <c r="BA54" s="250"/>
      <c r="BB54" s="252"/>
      <c r="BC54" s="245"/>
      <c r="BD54" s="242"/>
      <c r="BE54" s="242"/>
      <c r="BF54" s="242"/>
      <c r="BG54" s="242"/>
      <c r="BH54" s="242"/>
      <c r="BI54" s="242"/>
      <c r="BJ54" s="242"/>
      <c r="BK54" s="242"/>
      <c r="BL54" s="242"/>
      <c r="BM54" s="244"/>
      <c r="BN54" s="245"/>
      <c r="BO54" s="242"/>
      <c r="BP54" s="242"/>
      <c r="BQ54" s="242"/>
      <c r="BR54" s="242"/>
      <c r="BS54" s="242"/>
      <c r="BT54" s="242"/>
      <c r="BU54" s="242"/>
      <c r="BV54" s="242"/>
      <c r="BW54" s="242"/>
      <c r="BX54" s="242"/>
      <c r="BY54" s="242"/>
      <c r="BZ54" s="242"/>
      <c r="CA54" s="242"/>
      <c r="CB54" s="242"/>
      <c r="CC54" s="242"/>
      <c r="CD54" s="242"/>
      <c r="CE54" s="242"/>
      <c r="CF54" s="242"/>
      <c r="CG54" s="242"/>
      <c r="CH54" s="242"/>
      <c r="CI54" s="242"/>
      <c r="CJ54" s="242"/>
      <c r="CK54" s="242"/>
      <c r="CL54" s="242"/>
      <c r="CM54" s="242"/>
      <c r="CN54" s="242"/>
      <c r="CO54" s="242"/>
      <c r="CP54" s="242"/>
      <c r="CQ54" s="242"/>
      <c r="CR54" s="242"/>
      <c r="CS54" s="242"/>
      <c r="CT54" s="242"/>
      <c r="CU54" s="242"/>
      <c r="CV54" s="242"/>
      <c r="CW54" s="244"/>
    </row>
    <row r="55" spans="1:101" s="275" customFormat="1" ht="15.75">
      <c r="A55" s="272" t="s">
        <v>146</v>
      </c>
      <c r="B55" s="232" t="s">
        <v>122</v>
      </c>
      <c r="C55" s="268">
        <v>17</v>
      </c>
      <c r="D55" s="234"/>
      <c r="E55" s="235"/>
      <c r="F55" s="235"/>
      <c r="G55" s="235"/>
      <c r="H55" s="235"/>
      <c r="I55" s="235"/>
      <c r="J55" s="235"/>
      <c r="K55" s="235"/>
      <c r="L55" s="235"/>
      <c r="M55" s="235"/>
      <c r="N55" s="235"/>
      <c r="O55" s="235"/>
      <c r="P55" s="235"/>
      <c r="Q55" s="235"/>
      <c r="R55" s="235"/>
      <c r="S55" s="235"/>
      <c r="T55" s="239"/>
      <c r="U55" s="234">
        <v>3</v>
      </c>
      <c r="V55" s="235"/>
      <c r="W55" s="235"/>
      <c r="X55" s="235"/>
      <c r="Y55" s="235"/>
      <c r="Z55" s="235"/>
      <c r="AA55" s="235"/>
      <c r="AB55" s="235"/>
      <c r="AC55" s="235"/>
      <c r="AD55" s="235"/>
      <c r="AE55" s="235"/>
      <c r="AF55" s="235"/>
      <c r="AG55" s="235"/>
      <c r="AH55" s="235"/>
      <c r="AI55" s="235">
        <v>3</v>
      </c>
      <c r="AJ55" s="235">
        <v>3</v>
      </c>
      <c r="AK55" s="235"/>
      <c r="AL55" s="235"/>
      <c r="AM55" s="235"/>
      <c r="AN55" s="235"/>
      <c r="AO55" s="235"/>
      <c r="AP55" s="235">
        <v>2</v>
      </c>
      <c r="AQ55" s="235"/>
      <c r="AR55" s="239"/>
      <c r="AS55" s="269"/>
      <c r="AT55" s="260"/>
      <c r="AU55" s="260"/>
      <c r="AV55" s="260"/>
      <c r="AW55" s="260"/>
      <c r="AX55" s="260"/>
      <c r="AY55" s="260"/>
      <c r="AZ55" s="260"/>
      <c r="BA55" s="260"/>
      <c r="BB55" s="281"/>
      <c r="BC55" s="234"/>
      <c r="BD55" s="235"/>
      <c r="BE55" s="235"/>
      <c r="BF55" s="235"/>
      <c r="BG55" s="235"/>
      <c r="BH55" s="235"/>
      <c r="BI55" s="235"/>
      <c r="BJ55" s="235"/>
      <c r="BK55" s="235"/>
      <c r="BL55" s="235"/>
      <c r="BM55" s="239"/>
      <c r="BN55" s="234"/>
      <c r="BO55" s="235">
        <v>2</v>
      </c>
      <c r="BP55" s="235">
        <v>3</v>
      </c>
      <c r="BQ55" s="235"/>
      <c r="BR55" s="235"/>
      <c r="BS55" s="235"/>
      <c r="BT55" s="235"/>
      <c r="BU55" s="235"/>
      <c r="BV55" s="235">
        <v>1</v>
      </c>
      <c r="BW55" s="235"/>
      <c r="BX55" s="235"/>
      <c r="BY55" s="235"/>
      <c r="BZ55" s="235"/>
      <c r="CA55" s="235"/>
      <c r="CB55" s="235"/>
      <c r="CC55" s="235"/>
      <c r="CD55" s="235"/>
      <c r="CE55" s="235"/>
      <c r="CF55" s="235"/>
      <c r="CG55" s="235"/>
      <c r="CH55" s="235"/>
      <c r="CI55" s="235"/>
      <c r="CJ55" s="235"/>
      <c r="CK55" s="235"/>
      <c r="CL55" s="235"/>
      <c r="CM55" s="235"/>
      <c r="CN55" s="235"/>
      <c r="CO55" s="235"/>
      <c r="CP55" s="235"/>
      <c r="CQ55" s="235"/>
      <c r="CR55" s="235"/>
      <c r="CS55" s="235"/>
      <c r="CT55" s="235"/>
      <c r="CU55" s="235"/>
      <c r="CV55" s="235"/>
      <c r="CW55" s="239"/>
    </row>
    <row r="56" spans="1:101" s="275" customFormat="1" ht="15.75">
      <c r="A56" s="272" t="s">
        <v>147</v>
      </c>
      <c r="B56" s="232" t="s">
        <v>103</v>
      </c>
      <c r="C56" s="233">
        <v>9.6499999999999986</v>
      </c>
      <c r="D56" s="249"/>
      <c r="E56" s="250"/>
      <c r="F56" s="250"/>
      <c r="G56" s="250"/>
      <c r="H56" s="242"/>
      <c r="I56" s="242"/>
      <c r="J56" s="250"/>
      <c r="K56" s="250"/>
      <c r="L56" s="250"/>
      <c r="M56" s="250"/>
      <c r="N56" s="250"/>
      <c r="O56" s="250"/>
      <c r="P56" s="250"/>
      <c r="Q56" s="250"/>
      <c r="R56" s="250"/>
      <c r="S56" s="250"/>
      <c r="T56" s="252"/>
      <c r="U56" s="245">
        <v>1.65</v>
      </c>
      <c r="V56" s="242"/>
      <c r="W56" s="242"/>
      <c r="X56" s="242"/>
      <c r="Y56" s="242"/>
      <c r="Z56" s="242"/>
      <c r="AA56" s="242"/>
      <c r="AB56" s="242"/>
      <c r="AC56" s="242"/>
      <c r="AD56" s="242"/>
      <c r="AE56" s="242"/>
      <c r="AF56" s="242"/>
      <c r="AG56" s="242"/>
      <c r="AH56" s="242"/>
      <c r="AI56" s="242">
        <v>1.65</v>
      </c>
      <c r="AJ56" s="242">
        <v>1.65</v>
      </c>
      <c r="AK56" s="242"/>
      <c r="AL56" s="242"/>
      <c r="AM56" s="242"/>
      <c r="AN56" s="242"/>
      <c r="AO56" s="242"/>
      <c r="AP56" s="242">
        <v>1.1000000000000001</v>
      </c>
      <c r="AQ56" s="242"/>
      <c r="AR56" s="244"/>
      <c r="AS56" s="245"/>
      <c r="AT56" s="242"/>
      <c r="AU56" s="242"/>
      <c r="AV56" s="242"/>
      <c r="AW56" s="242"/>
      <c r="AX56" s="242"/>
      <c r="AY56" s="242"/>
      <c r="AZ56" s="242"/>
      <c r="BA56" s="242"/>
      <c r="BB56" s="252"/>
      <c r="BC56" s="245"/>
      <c r="BD56" s="242"/>
      <c r="BE56" s="242"/>
      <c r="BF56" s="242"/>
      <c r="BG56" s="242"/>
      <c r="BH56" s="242"/>
      <c r="BI56" s="242"/>
      <c r="BJ56" s="242"/>
      <c r="BK56" s="242"/>
      <c r="BL56" s="242"/>
      <c r="BM56" s="244"/>
      <c r="BN56" s="245"/>
      <c r="BO56" s="242">
        <v>1.2</v>
      </c>
      <c r="BP56" s="242">
        <v>1.8</v>
      </c>
      <c r="BQ56" s="242"/>
      <c r="BR56" s="242"/>
      <c r="BS56" s="242"/>
      <c r="BT56" s="242"/>
      <c r="BU56" s="242"/>
      <c r="BV56" s="242">
        <v>0.6</v>
      </c>
      <c r="BW56" s="242"/>
      <c r="BX56" s="242"/>
      <c r="BY56" s="242"/>
      <c r="BZ56" s="242"/>
      <c r="CA56" s="242"/>
      <c r="CB56" s="242"/>
      <c r="CC56" s="242"/>
      <c r="CD56" s="242"/>
      <c r="CE56" s="242"/>
      <c r="CF56" s="242"/>
      <c r="CG56" s="242"/>
      <c r="CH56" s="242"/>
      <c r="CI56" s="242"/>
      <c r="CJ56" s="242"/>
      <c r="CK56" s="242"/>
      <c r="CL56" s="242"/>
      <c r="CM56" s="242"/>
      <c r="CN56" s="242"/>
      <c r="CO56" s="242"/>
      <c r="CP56" s="242"/>
      <c r="CQ56" s="242"/>
      <c r="CR56" s="242"/>
      <c r="CS56" s="242"/>
      <c r="CT56" s="242"/>
      <c r="CU56" s="242"/>
      <c r="CV56" s="242"/>
      <c r="CW56" s="244"/>
    </row>
    <row r="57" spans="1:101" s="275" customFormat="1" ht="15.75">
      <c r="A57" s="488" t="s">
        <v>148</v>
      </c>
      <c r="B57" s="282" t="s">
        <v>122</v>
      </c>
      <c r="C57" s="233">
        <v>0</v>
      </c>
      <c r="D57" s="249"/>
      <c r="E57" s="250"/>
      <c r="F57" s="250"/>
      <c r="G57" s="250"/>
      <c r="H57" s="242"/>
      <c r="I57" s="242"/>
      <c r="J57" s="250"/>
      <c r="K57" s="250"/>
      <c r="L57" s="250"/>
      <c r="M57" s="250"/>
      <c r="N57" s="250"/>
      <c r="O57" s="250"/>
      <c r="P57" s="250"/>
      <c r="Q57" s="250"/>
      <c r="R57" s="250"/>
      <c r="S57" s="250"/>
      <c r="T57" s="252"/>
      <c r="U57" s="245"/>
      <c r="V57" s="242"/>
      <c r="W57" s="242"/>
      <c r="X57" s="242"/>
      <c r="Y57" s="242"/>
      <c r="Z57" s="242"/>
      <c r="AA57" s="242"/>
      <c r="AB57" s="242"/>
      <c r="AC57" s="242"/>
      <c r="AD57" s="242"/>
      <c r="AE57" s="242"/>
      <c r="AF57" s="242"/>
      <c r="AG57" s="242"/>
      <c r="AH57" s="242"/>
      <c r="AI57" s="242"/>
      <c r="AJ57" s="242"/>
      <c r="AK57" s="242"/>
      <c r="AL57" s="242"/>
      <c r="AM57" s="242"/>
      <c r="AN57" s="242"/>
      <c r="AO57" s="242"/>
      <c r="AP57" s="242"/>
      <c r="AQ57" s="242"/>
      <c r="AR57" s="244"/>
      <c r="AS57" s="245"/>
      <c r="AT57" s="242"/>
      <c r="AU57" s="242"/>
      <c r="AV57" s="242"/>
      <c r="AW57" s="242"/>
      <c r="AX57" s="242"/>
      <c r="AY57" s="242"/>
      <c r="AZ57" s="242"/>
      <c r="BA57" s="242"/>
      <c r="BB57" s="252"/>
      <c r="BC57" s="245"/>
      <c r="BD57" s="242"/>
      <c r="BE57" s="242"/>
      <c r="BF57" s="242"/>
      <c r="BG57" s="242"/>
      <c r="BH57" s="242"/>
      <c r="BI57" s="242"/>
      <c r="BJ57" s="242"/>
      <c r="BK57" s="242"/>
      <c r="BL57" s="242"/>
      <c r="BM57" s="244"/>
      <c r="BN57" s="245"/>
      <c r="BO57" s="242"/>
      <c r="BP57" s="242"/>
      <c r="BQ57" s="242"/>
      <c r="BR57" s="242"/>
      <c r="BS57" s="242"/>
      <c r="BT57" s="242"/>
      <c r="BU57" s="242"/>
      <c r="BV57" s="242"/>
      <c r="BW57" s="242"/>
      <c r="BX57" s="242"/>
      <c r="BY57" s="242"/>
      <c r="BZ57" s="242"/>
      <c r="CA57" s="242"/>
      <c r="CB57" s="242"/>
      <c r="CC57" s="242"/>
      <c r="CD57" s="242"/>
      <c r="CE57" s="242"/>
      <c r="CF57" s="242"/>
      <c r="CG57" s="242"/>
      <c r="CH57" s="242"/>
      <c r="CI57" s="242"/>
      <c r="CJ57" s="242"/>
      <c r="CK57" s="242"/>
      <c r="CL57" s="242"/>
      <c r="CM57" s="242"/>
      <c r="CN57" s="242"/>
      <c r="CO57" s="242"/>
      <c r="CP57" s="242"/>
      <c r="CQ57" s="242"/>
      <c r="CR57" s="242"/>
      <c r="CS57" s="242"/>
      <c r="CT57" s="242"/>
      <c r="CU57" s="242"/>
      <c r="CV57" s="242"/>
      <c r="CW57" s="244"/>
    </row>
    <row r="58" spans="1:101" s="275" customFormat="1" ht="15.75">
      <c r="A58" s="488"/>
      <c r="B58" s="282" t="s">
        <v>103</v>
      </c>
      <c r="C58" s="233">
        <v>0</v>
      </c>
      <c r="D58" s="249"/>
      <c r="E58" s="250"/>
      <c r="F58" s="250"/>
      <c r="G58" s="250"/>
      <c r="H58" s="242"/>
      <c r="I58" s="242"/>
      <c r="J58" s="250"/>
      <c r="K58" s="250"/>
      <c r="L58" s="250"/>
      <c r="M58" s="250"/>
      <c r="N58" s="250"/>
      <c r="O58" s="250"/>
      <c r="P58" s="250"/>
      <c r="Q58" s="250"/>
      <c r="R58" s="250"/>
      <c r="S58" s="250"/>
      <c r="T58" s="252"/>
      <c r="U58" s="245"/>
      <c r="V58" s="242"/>
      <c r="W58" s="242"/>
      <c r="X58" s="242"/>
      <c r="Y58" s="242"/>
      <c r="Z58" s="242"/>
      <c r="AA58" s="242"/>
      <c r="AB58" s="242"/>
      <c r="AC58" s="242"/>
      <c r="AD58" s="242"/>
      <c r="AE58" s="242"/>
      <c r="AF58" s="242"/>
      <c r="AG58" s="242"/>
      <c r="AH58" s="242"/>
      <c r="AI58" s="242"/>
      <c r="AJ58" s="242"/>
      <c r="AK58" s="242"/>
      <c r="AL58" s="242"/>
      <c r="AM58" s="242"/>
      <c r="AN58" s="242"/>
      <c r="AO58" s="242"/>
      <c r="AP58" s="242"/>
      <c r="AQ58" s="242"/>
      <c r="AR58" s="244"/>
      <c r="AS58" s="245"/>
      <c r="AT58" s="242"/>
      <c r="AU58" s="242"/>
      <c r="AV58" s="242"/>
      <c r="AW58" s="242"/>
      <c r="AX58" s="242"/>
      <c r="AY58" s="242"/>
      <c r="AZ58" s="242"/>
      <c r="BA58" s="242"/>
      <c r="BB58" s="252"/>
      <c r="BC58" s="245"/>
      <c r="BD58" s="242"/>
      <c r="BE58" s="242"/>
      <c r="BF58" s="242"/>
      <c r="BG58" s="242"/>
      <c r="BH58" s="242"/>
      <c r="BI58" s="242"/>
      <c r="BJ58" s="242"/>
      <c r="BK58" s="242"/>
      <c r="BL58" s="242"/>
      <c r="BM58" s="244"/>
      <c r="BN58" s="245"/>
      <c r="BO58" s="242"/>
      <c r="BP58" s="242"/>
      <c r="BQ58" s="242"/>
      <c r="BR58" s="242"/>
      <c r="BS58" s="242"/>
      <c r="BT58" s="242"/>
      <c r="BU58" s="242"/>
      <c r="BV58" s="242"/>
      <c r="BW58" s="242"/>
      <c r="BX58" s="242"/>
      <c r="BY58" s="242"/>
      <c r="BZ58" s="242"/>
      <c r="CA58" s="242"/>
      <c r="CB58" s="242"/>
      <c r="CC58" s="242"/>
      <c r="CD58" s="242"/>
      <c r="CE58" s="242"/>
      <c r="CF58" s="242"/>
      <c r="CG58" s="242"/>
      <c r="CH58" s="242"/>
      <c r="CI58" s="242"/>
      <c r="CJ58" s="242"/>
      <c r="CK58" s="242"/>
      <c r="CL58" s="242"/>
      <c r="CM58" s="242"/>
      <c r="CN58" s="242"/>
      <c r="CO58" s="242"/>
      <c r="CP58" s="242"/>
      <c r="CQ58" s="242"/>
      <c r="CR58" s="242"/>
      <c r="CS58" s="242"/>
      <c r="CT58" s="242"/>
      <c r="CU58" s="242"/>
      <c r="CV58" s="242"/>
      <c r="CW58" s="244"/>
    </row>
    <row r="59" spans="1:101" s="275" customFormat="1" ht="15.75">
      <c r="A59" s="488" t="s">
        <v>149</v>
      </c>
      <c r="B59" s="279" t="s">
        <v>150</v>
      </c>
      <c r="C59" s="233">
        <v>0</v>
      </c>
      <c r="D59" s="249"/>
      <c r="E59" s="250"/>
      <c r="F59" s="250"/>
      <c r="G59" s="250"/>
      <c r="H59" s="242"/>
      <c r="I59" s="242"/>
      <c r="J59" s="250"/>
      <c r="K59" s="250"/>
      <c r="L59" s="250"/>
      <c r="M59" s="250"/>
      <c r="N59" s="250"/>
      <c r="O59" s="250"/>
      <c r="P59" s="250"/>
      <c r="Q59" s="250"/>
      <c r="R59" s="250"/>
      <c r="S59" s="250"/>
      <c r="T59" s="252"/>
      <c r="U59" s="245"/>
      <c r="V59" s="242"/>
      <c r="W59" s="242"/>
      <c r="X59" s="242"/>
      <c r="Y59" s="242"/>
      <c r="Z59" s="242"/>
      <c r="AA59" s="242"/>
      <c r="AB59" s="242"/>
      <c r="AC59" s="242"/>
      <c r="AD59" s="242"/>
      <c r="AE59" s="242"/>
      <c r="AF59" s="242"/>
      <c r="AG59" s="242"/>
      <c r="AH59" s="242"/>
      <c r="AI59" s="242"/>
      <c r="AJ59" s="242"/>
      <c r="AK59" s="242"/>
      <c r="AL59" s="242"/>
      <c r="AM59" s="242"/>
      <c r="AN59" s="242"/>
      <c r="AO59" s="242"/>
      <c r="AP59" s="242"/>
      <c r="AQ59" s="242"/>
      <c r="AR59" s="244"/>
      <c r="AS59" s="245"/>
      <c r="AT59" s="242"/>
      <c r="AU59" s="242"/>
      <c r="AV59" s="242"/>
      <c r="AW59" s="242"/>
      <c r="AX59" s="242"/>
      <c r="AY59" s="242"/>
      <c r="AZ59" s="242"/>
      <c r="BA59" s="242"/>
      <c r="BB59" s="252"/>
      <c r="BC59" s="245"/>
      <c r="BD59" s="242"/>
      <c r="BE59" s="242"/>
      <c r="BF59" s="242"/>
      <c r="BG59" s="242"/>
      <c r="BH59" s="242"/>
      <c r="BI59" s="242"/>
      <c r="BJ59" s="242"/>
      <c r="BK59" s="242"/>
      <c r="BL59" s="242"/>
      <c r="BM59" s="244"/>
      <c r="BN59" s="245"/>
      <c r="BO59" s="242"/>
      <c r="BP59" s="242"/>
      <c r="BQ59" s="242"/>
      <c r="BR59" s="242"/>
      <c r="BS59" s="242"/>
      <c r="BT59" s="242"/>
      <c r="BU59" s="242"/>
      <c r="BV59" s="242"/>
      <c r="BW59" s="242"/>
      <c r="BX59" s="242"/>
      <c r="BY59" s="242"/>
      <c r="BZ59" s="242"/>
      <c r="CA59" s="242"/>
      <c r="CB59" s="242"/>
      <c r="CC59" s="242"/>
      <c r="CD59" s="242"/>
      <c r="CE59" s="242"/>
      <c r="CF59" s="242"/>
      <c r="CG59" s="242"/>
      <c r="CH59" s="242"/>
      <c r="CI59" s="242"/>
      <c r="CJ59" s="242"/>
      <c r="CK59" s="242"/>
      <c r="CL59" s="242"/>
      <c r="CM59" s="242"/>
      <c r="CN59" s="242"/>
      <c r="CO59" s="242"/>
      <c r="CP59" s="242"/>
      <c r="CQ59" s="242"/>
      <c r="CR59" s="242"/>
      <c r="CS59" s="242"/>
      <c r="CT59" s="242"/>
      <c r="CU59" s="242"/>
      <c r="CV59" s="242"/>
      <c r="CW59" s="244"/>
    </row>
    <row r="60" spans="1:101" s="275" customFormat="1" ht="15.75">
      <c r="A60" s="488"/>
      <c r="B60" s="279" t="s">
        <v>103</v>
      </c>
      <c r="C60" s="233">
        <v>0</v>
      </c>
      <c r="D60" s="249"/>
      <c r="E60" s="250"/>
      <c r="F60" s="250"/>
      <c r="G60" s="250"/>
      <c r="H60" s="242"/>
      <c r="I60" s="242"/>
      <c r="J60" s="250"/>
      <c r="K60" s="250"/>
      <c r="L60" s="250"/>
      <c r="M60" s="250"/>
      <c r="N60" s="250"/>
      <c r="O60" s="250"/>
      <c r="P60" s="250"/>
      <c r="Q60" s="250"/>
      <c r="R60" s="250"/>
      <c r="S60" s="250"/>
      <c r="T60" s="252"/>
      <c r="U60" s="245"/>
      <c r="V60" s="242"/>
      <c r="W60" s="242"/>
      <c r="X60" s="242"/>
      <c r="Y60" s="242"/>
      <c r="Z60" s="242"/>
      <c r="AA60" s="242"/>
      <c r="AB60" s="242"/>
      <c r="AC60" s="242"/>
      <c r="AD60" s="242"/>
      <c r="AE60" s="242"/>
      <c r="AF60" s="242"/>
      <c r="AG60" s="242"/>
      <c r="AH60" s="242"/>
      <c r="AI60" s="242"/>
      <c r="AJ60" s="242"/>
      <c r="AK60" s="242"/>
      <c r="AL60" s="242"/>
      <c r="AM60" s="242"/>
      <c r="AN60" s="242"/>
      <c r="AO60" s="242"/>
      <c r="AP60" s="242"/>
      <c r="AQ60" s="242"/>
      <c r="AR60" s="244"/>
      <c r="AS60" s="245"/>
      <c r="AT60" s="242"/>
      <c r="AU60" s="242"/>
      <c r="AV60" s="242"/>
      <c r="AW60" s="242"/>
      <c r="AX60" s="242"/>
      <c r="AY60" s="242"/>
      <c r="AZ60" s="242"/>
      <c r="BA60" s="242"/>
      <c r="BB60" s="252"/>
      <c r="BC60" s="245"/>
      <c r="BD60" s="242"/>
      <c r="BE60" s="242"/>
      <c r="BF60" s="242"/>
      <c r="BG60" s="242"/>
      <c r="BH60" s="242"/>
      <c r="BI60" s="242"/>
      <c r="BJ60" s="242"/>
      <c r="BK60" s="242"/>
      <c r="BL60" s="242"/>
      <c r="BM60" s="244"/>
      <c r="BN60" s="245"/>
      <c r="BO60" s="242"/>
      <c r="BP60" s="242"/>
      <c r="BQ60" s="242"/>
      <c r="BR60" s="242"/>
      <c r="BS60" s="242"/>
      <c r="BT60" s="242"/>
      <c r="BU60" s="242"/>
      <c r="BV60" s="242"/>
      <c r="BW60" s="242"/>
      <c r="BX60" s="242"/>
      <c r="BY60" s="242"/>
      <c r="BZ60" s="242"/>
      <c r="CA60" s="242"/>
      <c r="CB60" s="242"/>
      <c r="CC60" s="242"/>
      <c r="CD60" s="242"/>
      <c r="CE60" s="242"/>
      <c r="CF60" s="242"/>
      <c r="CG60" s="242"/>
      <c r="CH60" s="242"/>
      <c r="CI60" s="242"/>
      <c r="CJ60" s="242"/>
      <c r="CK60" s="242"/>
      <c r="CL60" s="242"/>
      <c r="CM60" s="242"/>
      <c r="CN60" s="242"/>
      <c r="CO60" s="242"/>
      <c r="CP60" s="242"/>
      <c r="CQ60" s="242"/>
      <c r="CR60" s="242"/>
      <c r="CS60" s="242"/>
      <c r="CT60" s="242"/>
      <c r="CU60" s="242"/>
      <c r="CV60" s="242"/>
      <c r="CW60" s="244"/>
    </row>
    <row r="61" spans="1:101" s="275" customFormat="1" ht="15.75">
      <c r="A61" s="488" t="s">
        <v>151</v>
      </c>
      <c r="B61" s="279" t="s">
        <v>122</v>
      </c>
      <c r="C61" s="233">
        <v>0</v>
      </c>
      <c r="D61" s="249"/>
      <c r="E61" s="250"/>
      <c r="F61" s="250"/>
      <c r="G61" s="250"/>
      <c r="H61" s="242"/>
      <c r="I61" s="242"/>
      <c r="J61" s="250"/>
      <c r="K61" s="250"/>
      <c r="L61" s="250"/>
      <c r="M61" s="250"/>
      <c r="N61" s="250"/>
      <c r="O61" s="250"/>
      <c r="P61" s="250"/>
      <c r="Q61" s="250"/>
      <c r="R61" s="250"/>
      <c r="S61" s="250"/>
      <c r="T61" s="252"/>
      <c r="U61" s="245"/>
      <c r="V61" s="242"/>
      <c r="W61" s="242"/>
      <c r="X61" s="242"/>
      <c r="Y61" s="242"/>
      <c r="Z61" s="242"/>
      <c r="AA61" s="242"/>
      <c r="AB61" s="242"/>
      <c r="AC61" s="242"/>
      <c r="AD61" s="242"/>
      <c r="AE61" s="242"/>
      <c r="AF61" s="242"/>
      <c r="AG61" s="242"/>
      <c r="AH61" s="242"/>
      <c r="AI61" s="242"/>
      <c r="AJ61" s="242"/>
      <c r="AK61" s="242"/>
      <c r="AL61" s="242"/>
      <c r="AM61" s="242"/>
      <c r="AN61" s="242"/>
      <c r="AO61" s="242"/>
      <c r="AP61" s="242"/>
      <c r="AQ61" s="242"/>
      <c r="AR61" s="244"/>
      <c r="AS61" s="245"/>
      <c r="AT61" s="242"/>
      <c r="AU61" s="242"/>
      <c r="AV61" s="242"/>
      <c r="AW61" s="242"/>
      <c r="AX61" s="242"/>
      <c r="AY61" s="242"/>
      <c r="AZ61" s="242"/>
      <c r="BA61" s="242"/>
      <c r="BB61" s="252"/>
      <c r="BC61" s="245"/>
      <c r="BD61" s="242"/>
      <c r="BE61" s="242"/>
      <c r="BF61" s="242"/>
      <c r="BG61" s="242"/>
      <c r="BH61" s="242"/>
      <c r="BI61" s="242"/>
      <c r="BJ61" s="242"/>
      <c r="BK61" s="242"/>
      <c r="BL61" s="242"/>
      <c r="BM61" s="244"/>
      <c r="BN61" s="245"/>
      <c r="BO61" s="242"/>
      <c r="BP61" s="242"/>
      <c r="BQ61" s="242"/>
      <c r="BR61" s="242"/>
      <c r="BS61" s="242"/>
      <c r="BT61" s="242"/>
      <c r="BU61" s="242"/>
      <c r="BV61" s="242"/>
      <c r="BW61" s="242"/>
      <c r="BX61" s="242"/>
      <c r="BY61" s="242"/>
      <c r="BZ61" s="242"/>
      <c r="CA61" s="242"/>
      <c r="CB61" s="242"/>
      <c r="CC61" s="242"/>
      <c r="CD61" s="242"/>
      <c r="CE61" s="242"/>
      <c r="CF61" s="242"/>
      <c r="CG61" s="242"/>
      <c r="CH61" s="242"/>
      <c r="CI61" s="242"/>
      <c r="CJ61" s="242"/>
      <c r="CK61" s="242"/>
      <c r="CL61" s="242"/>
      <c r="CM61" s="242"/>
      <c r="CN61" s="242"/>
      <c r="CO61" s="242"/>
      <c r="CP61" s="242"/>
      <c r="CQ61" s="242"/>
      <c r="CR61" s="242"/>
      <c r="CS61" s="242"/>
      <c r="CT61" s="242"/>
      <c r="CU61" s="242"/>
      <c r="CV61" s="242"/>
      <c r="CW61" s="244"/>
    </row>
    <row r="62" spans="1:101" s="275" customFormat="1" ht="15.75">
      <c r="A62" s="488"/>
      <c r="B62" s="279" t="s">
        <v>103</v>
      </c>
      <c r="C62" s="233">
        <v>0</v>
      </c>
      <c r="D62" s="249"/>
      <c r="E62" s="250"/>
      <c r="F62" s="250"/>
      <c r="G62" s="250"/>
      <c r="H62" s="242"/>
      <c r="I62" s="242"/>
      <c r="J62" s="250"/>
      <c r="K62" s="250"/>
      <c r="L62" s="250"/>
      <c r="M62" s="250"/>
      <c r="N62" s="250"/>
      <c r="O62" s="250"/>
      <c r="P62" s="250"/>
      <c r="Q62" s="250"/>
      <c r="R62" s="250"/>
      <c r="S62" s="250"/>
      <c r="T62" s="252"/>
      <c r="U62" s="245"/>
      <c r="V62" s="242"/>
      <c r="W62" s="242"/>
      <c r="X62" s="242"/>
      <c r="Y62" s="242"/>
      <c r="Z62" s="242"/>
      <c r="AA62" s="242"/>
      <c r="AB62" s="242"/>
      <c r="AC62" s="242"/>
      <c r="AD62" s="242"/>
      <c r="AE62" s="242"/>
      <c r="AF62" s="242"/>
      <c r="AG62" s="242"/>
      <c r="AH62" s="242"/>
      <c r="AI62" s="242"/>
      <c r="AJ62" s="242"/>
      <c r="AK62" s="242"/>
      <c r="AL62" s="242"/>
      <c r="AM62" s="242"/>
      <c r="AN62" s="242"/>
      <c r="AO62" s="242"/>
      <c r="AP62" s="242"/>
      <c r="AQ62" s="242"/>
      <c r="AR62" s="244"/>
      <c r="AS62" s="245"/>
      <c r="AT62" s="242"/>
      <c r="AU62" s="242"/>
      <c r="AV62" s="242"/>
      <c r="AW62" s="242"/>
      <c r="AX62" s="242"/>
      <c r="AY62" s="242"/>
      <c r="AZ62" s="242"/>
      <c r="BA62" s="242"/>
      <c r="BB62" s="252"/>
      <c r="BC62" s="245"/>
      <c r="BD62" s="242"/>
      <c r="BE62" s="242"/>
      <c r="BF62" s="242"/>
      <c r="BG62" s="242"/>
      <c r="BH62" s="242"/>
      <c r="BI62" s="242"/>
      <c r="BJ62" s="242"/>
      <c r="BK62" s="242"/>
      <c r="BL62" s="242"/>
      <c r="BM62" s="244"/>
      <c r="BN62" s="245"/>
      <c r="BO62" s="242"/>
      <c r="BP62" s="242"/>
      <c r="BQ62" s="242"/>
      <c r="BR62" s="242"/>
      <c r="BS62" s="242"/>
      <c r="BT62" s="242"/>
      <c r="BU62" s="242"/>
      <c r="BV62" s="242"/>
      <c r="BW62" s="242"/>
      <c r="BX62" s="242"/>
      <c r="BY62" s="242"/>
      <c r="BZ62" s="242"/>
      <c r="CA62" s="242"/>
      <c r="CB62" s="242"/>
      <c r="CC62" s="242"/>
      <c r="CD62" s="242"/>
      <c r="CE62" s="242"/>
      <c r="CF62" s="242"/>
      <c r="CG62" s="242"/>
      <c r="CH62" s="242"/>
      <c r="CI62" s="242"/>
      <c r="CJ62" s="242"/>
      <c r="CK62" s="242"/>
      <c r="CL62" s="242"/>
      <c r="CM62" s="242"/>
      <c r="CN62" s="242"/>
      <c r="CO62" s="242"/>
      <c r="CP62" s="242"/>
      <c r="CQ62" s="242"/>
      <c r="CR62" s="242"/>
      <c r="CS62" s="242"/>
      <c r="CT62" s="242"/>
      <c r="CU62" s="242"/>
      <c r="CV62" s="242"/>
      <c r="CW62" s="244"/>
    </row>
    <row r="63" spans="1:101" s="275" customFormat="1" ht="15.75">
      <c r="A63" s="488" t="s">
        <v>152</v>
      </c>
      <c r="B63" s="279" t="s">
        <v>153</v>
      </c>
      <c r="C63" s="233">
        <v>0</v>
      </c>
      <c r="D63" s="249"/>
      <c r="E63" s="250"/>
      <c r="F63" s="250"/>
      <c r="G63" s="250"/>
      <c r="H63" s="242"/>
      <c r="I63" s="242"/>
      <c r="J63" s="250"/>
      <c r="K63" s="250"/>
      <c r="L63" s="250"/>
      <c r="M63" s="250"/>
      <c r="N63" s="250"/>
      <c r="O63" s="250"/>
      <c r="P63" s="250"/>
      <c r="Q63" s="250"/>
      <c r="R63" s="250"/>
      <c r="S63" s="250"/>
      <c r="T63" s="252"/>
      <c r="U63" s="245"/>
      <c r="V63" s="242"/>
      <c r="W63" s="242"/>
      <c r="X63" s="242"/>
      <c r="Y63" s="242"/>
      <c r="Z63" s="242"/>
      <c r="AA63" s="242"/>
      <c r="AB63" s="242"/>
      <c r="AC63" s="242"/>
      <c r="AD63" s="242"/>
      <c r="AE63" s="242"/>
      <c r="AF63" s="242"/>
      <c r="AG63" s="242"/>
      <c r="AH63" s="242"/>
      <c r="AI63" s="242"/>
      <c r="AJ63" s="242"/>
      <c r="AK63" s="242"/>
      <c r="AL63" s="242"/>
      <c r="AM63" s="242"/>
      <c r="AN63" s="242"/>
      <c r="AO63" s="242"/>
      <c r="AP63" s="242"/>
      <c r="AQ63" s="242"/>
      <c r="AR63" s="244"/>
      <c r="AS63" s="245"/>
      <c r="AT63" s="242"/>
      <c r="AU63" s="242"/>
      <c r="AV63" s="242"/>
      <c r="AW63" s="242"/>
      <c r="AX63" s="242"/>
      <c r="AY63" s="242"/>
      <c r="AZ63" s="242"/>
      <c r="BA63" s="242"/>
      <c r="BB63" s="252"/>
      <c r="BC63" s="245"/>
      <c r="BD63" s="242"/>
      <c r="BE63" s="242"/>
      <c r="BF63" s="242"/>
      <c r="BG63" s="242"/>
      <c r="BH63" s="242"/>
      <c r="BI63" s="242"/>
      <c r="BJ63" s="242"/>
      <c r="BK63" s="242"/>
      <c r="BL63" s="242"/>
      <c r="BM63" s="244"/>
      <c r="BN63" s="245"/>
      <c r="BO63" s="242"/>
      <c r="BP63" s="242"/>
      <c r="BQ63" s="242"/>
      <c r="BR63" s="242"/>
      <c r="BS63" s="242"/>
      <c r="BT63" s="242"/>
      <c r="BU63" s="242"/>
      <c r="BV63" s="242"/>
      <c r="BW63" s="242"/>
      <c r="BX63" s="242"/>
      <c r="BY63" s="242"/>
      <c r="BZ63" s="242"/>
      <c r="CA63" s="242"/>
      <c r="CB63" s="242"/>
      <c r="CC63" s="242"/>
      <c r="CD63" s="242"/>
      <c r="CE63" s="242"/>
      <c r="CF63" s="242"/>
      <c r="CG63" s="242"/>
      <c r="CH63" s="242"/>
      <c r="CI63" s="242"/>
      <c r="CJ63" s="242"/>
      <c r="CK63" s="242"/>
      <c r="CL63" s="242"/>
      <c r="CM63" s="242"/>
      <c r="CN63" s="242"/>
      <c r="CO63" s="242"/>
      <c r="CP63" s="242"/>
      <c r="CQ63" s="242"/>
      <c r="CR63" s="242"/>
      <c r="CS63" s="242"/>
      <c r="CT63" s="242"/>
      <c r="CU63" s="242"/>
      <c r="CV63" s="242"/>
      <c r="CW63" s="244"/>
    </row>
    <row r="64" spans="1:101" s="275" customFormat="1" ht="15.75">
      <c r="A64" s="488"/>
      <c r="B64" s="279" t="s">
        <v>103</v>
      </c>
      <c r="C64" s="233">
        <v>0</v>
      </c>
      <c r="D64" s="249"/>
      <c r="E64" s="250"/>
      <c r="F64" s="250"/>
      <c r="G64" s="250"/>
      <c r="H64" s="242"/>
      <c r="I64" s="242"/>
      <c r="J64" s="250"/>
      <c r="K64" s="250"/>
      <c r="L64" s="250"/>
      <c r="M64" s="250"/>
      <c r="N64" s="250"/>
      <c r="O64" s="250"/>
      <c r="P64" s="250"/>
      <c r="Q64" s="250"/>
      <c r="R64" s="250"/>
      <c r="S64" s="250"/>
      <c r="T64" s="252"/>
      <c r="U64" s="245"/>
      <c r="V64" s="242"/>
      <c r="W64" s="242"/>
      <c r="X64" s="242"/>
      <c r="Y64" s="242"/>
      <c r="Z64" s="242"/>
      <c r="AA64" s="242"/>
      <c r="AB64" s="242"/>
      <c r="AC64" s="242"/>
      <c r="AD64" s="242"/>
      <c r="AE64" s="242"/>
      <c r="AF64" s="242"/>
      <c r="AG64" s="242"/>
      <c r="AH64" s="242"/>
      <c r="AI64" s="242"/>
      <c r="AJ64" s="242"/>
      <c r="AK64" s="242"/>
      <c r="AL64" s="242"/>
      <c r="AM64" s="242"/>
      <c r="AN64" s="242"/>
      <c r="AO64" s="242"/>
      <c r="AP64" s="242"/>
      <c r="AQ64" s="242"/>
      <c r="AR64" s="244"/>
      <c r="AS64" s="245"/>
      <c r="AT64" s="242"/>
      <c r="AU64" s="242"/>
      <c r="AV64" s="242"/>
      <c r="AW64" s="242"/>
      <c r="AX64" s="242"/>
      <c r="AY64" s="242"/>
      <c r="AZ64" s="242"/>
      <c r="BA64" s="242"/>
      <c r="BB64" s="252"/>
      <c r="BC64" s="245"/>
      <c r="BD64" s="242"/>
      <c r="BE64" s="242"/>
      <c r="BF64" s="242"/>
      <c r="BG64" s="242"/>
      <c r="BH64" s="242"/>
      <c r="BI64" s="242"/>
      <c r="BJ64" s="242"/>
      <c r="BK64" s="242"/>
      <c r="BL64" s="242"/>
      <c r="BM64" s="244"/>
      <c r="BN64" s="245"/>
      <c r="BO64" s="242"/>
      <c r="BP64" s="242"/>
      <c r="BQ64" s="242"/>
      <c r="BR64" s="242"/>
      <c r="BS64" s="242"/>
      <c r="BT64" s="242"/>
      <c r="BU64" s="242"/>
      <c r="BV64" s="242"/>
      <c r="BW64" s="242"/>
      <c r="BX64" s="242"/>
      <c r="BY64" s="242"/>
      <c r="BZ64" s="242"/>
      <c r="CA64" s="242"/>
      <c r="CB64" s="242"/>
      <c r="CC64" s="242"/>
      <c r="CD64" s="242"/>
      <c r="CE64" s="242"/>
      <c r="CF64" s="242"/>
      <c r="CG64" s="242"/>
      <c r="CH64" s="242"/>
      <c r="CI64" s="242"/>
      <c r="CJ64" s="242"/>
      <c r="CK64" s="242"/>
      <c r="CL64" s="242"/>
      <c r="CM64" s="242"/>
      <c r="CN64" s="242"/>
      <c r="CO64" s="242"/>
      <c r="CP64" s="242"/>
      <c r="CQ64" s="242"/>
      <c r="CR64" s="242"/>
      <c r="CS64" s="242"/>
      <c r="CT64" s="242"/>
      <c r="CU64" s="242"/>
      <c r="CV64" s="242"/>
      <c r="CW64" s="244"/>
    </row>
    <row r="65" spans="1:101" s="275" customFormat="1" ht="15.75">
      <c r="A65" s="488" t="s">
        <v>154</v>
      </c>
      <c r="B65" s="279" t="s">
        <v>150</v>
      </c>
      <c r="C65" s="233">
        <v>0</v>
      </c>
      <c r="D65" s="249"/>
      <c r="E65" s="250"/>
      <c r="F65" s="250"/>
      <c r="G65" s="250"/>
      <c r="H65" s="242"/>
      <c r="I65" s="242"/>
      <c r="J65" s="250"/>
      <c r="K65" s="250"/>
      <c r="L65" s="250"/>
      <c r="M65" s="250"/>
      <c r="N65" s="250"/>
      <c r="O65" s="250"/>
      <c r="P65" s="250"/>
      <c r="Q65" s="250"/>
      <c r="R65" s="250"/>
      <c r="S65" s="250"/>
      <c r="T65" s="252"/>
      <c r="U65" s="245"/>
      <c r="V65" s="242"/>
      <c r="W65" s="242"/>
      <c r="X65" s="242"/>
      <c r="Y65" s="242"/>
      <c r="Z65" s="242"/>
      <c r="AA65" s="242"/>
      <c r="AB65" s="242"/>
      <c r="AC65" s="242"/>
      <c r="AD65" s="242"/>
      <c r="AE65" s="242"/>
      <c r="AF65" s="242"/>
      <c r="AG65" s="242"/>
      <c r="AH65" s="242"/>
      <c r="AI65" s="242"/>
      <c r="AJ65" s="242"/>
      <c r="AK65" s="242"/>
      <c r="AL65" s="242"/>
      <c r="AM65" s="242"/>
      <c r="AN65" s="242"/>
      <c r="AO65" s="242"/>
      <c r="AP65" s="242"/>
      <c r="AQ65" s="242"/>
      <c r="AR65" s="244"/>
      <c r="AS65" s="245"/>
      <c r="AT65" s="242"/>
      <c r="AU65" s="242"/>
      <c r="AV65" s="242"/>
      <c r="AW65" s="242"/>
      <c r="AX65" s="242"/>
      <c r="AY65" s="242"/>
      <c r="AZ65" s="242"/>
      <c r="BA65" s="242"/>
      <c r="BB65" s="252"/>
      <c r="BC65" s="245"/>
      <c r="BD65" s="242"/>
      <c r="BE65" s="242"/>
      <c r="BF65" s="242"/>
      <c r="BG65" s="242"/>
      <c r="BH65" s="242"/>
      <c r="BI65" s="242"/>
      <c r="BJ65" s="242"/>
      <c r="BK65" s="242"/>
      <c r="BL65" s="242"/>
      <c r="BM65" s="244"/>
      <c r="BN65" s="245"/>
      <c r="BO65" s="242"/>
      <c r="BP65" s="242"/>
      <c r="BQ65" s="242"/>
      <c r="BR65" s="242"/>
      <c r="BS65" s="242"/>
      <c r="BT65" s="242"/>
      <c r="BU65" s="242"/>
      <c r="BV65" s="242"/>
      <c r="BW65" s="242"/>
      <c r="BX65" s="242"/>
      <c r="BY65" s="242"/>
      <c r="BZ65" s="242"/>
      <c r="CA65" s="242"/>
      <c r="CB65" s="242"/>
      <c r="CC65" s="242"/>
      <c r="CD65" s="242"/>
      <c r="CE65" s="242"/>
      <c r="CF65" s="242"/>
      <c r="CG65" s="242"/>
      <c r="CH65" s="242"/>
      <c r="CI65" s="242"/>
      <c r="CJ65" s="242"/>
      <c r="CK65" s="242"/>
      <c r="CL65" s="242"/>
      <c r="CM65" s="242"/>
      <c r="CN65" s="242"/>
      <c r="CO65" s="242"/>
      <c r="CP65" s="242"/>
      <c r="CQ65" s="242"/>
      <c r="CR65" s="242"/>
      <c r="CS65" s="242"/>
      <c r="CT65" s="242"/>
      <c r="CU65" s="242"/>
      <c r="CV65" s="242"/>
      <c r="CW65" s="244"/>
    </row>
    <row r="66" spans="1:101" s="275" customFormat="1" ht="15.75">
      <c r="A66" s="488"/>
      <c r="B66" s="279" t="s">
        <v>103</v>
      </c>
      <c r="C66" s="233">
        <v>0</v>
      </c>
      <c r="D66" s="249"/>
      <c r="E66" s="250"/>
      <c r="F66" s="250"/>
      <c r="G66" s="250"/>
      <c r="H66" s="242"/>
      <c r="I66" s="242"/>
      <c r="J66" s="250"/>
      <c r="K66" s="250"/>
      <c r="L66" s="250"/>
      <c r="M66" s="250"/>
      <c r="N66" s="250"/>
      <c r="O66" s="250"/>
      <c r="P66" s="250"/>
      <c r="Q66" s="250"/>
      <c r="R66" s="250"/>
      <c r="S66" s="250"/>
      <c r="T66" s="252"/>
      <c r="U66" s="245"/>
      <c r="V66" s="242"/>
      <c r="W66" s="242"/>
      <c r="X66" s="242"/>
      <c r="Y66" s="242"/>
      <c r="Z66" s="242"/>
      <c r="AA66" s="242"/>
      <c r="AB66" s="242"/>
      <c r="AC66" s="242"/>
      <c r="AD66" s="242"/>
      <c r="AE66" s="242"/>
      <c r="AF66" s="242"/>
      <c r="AG66" s="242"/>
      <c r="AH66" s="242"/>
      <c r="AI66" s="242"/>
      <c r="AJ66" s="242"/>
      <c r="AK66" s="242"/>
      <c r="AL66" s="242"/>
      <c r="AM66" s="242"/>
      <c r="AN66" s="242"/>
      <c r="AO66" s="242"/>
      <c r="AP66" s="242"/>
      <c r="AQ66" s="242"/>
      <c r="AR66" s="244"/>
      <c r="AS66" s="245"/>
      <c r="AT66" s="242"/>
      <c r="AU66" s="242"/>
      <c r="AV66" s="242"/>
      <c r="AW66" s="242"/>
      <c r="AX66" s="242"/>
      <c r="AY66" s="242"/>
      <c r="AZ66" s="242"/>
      <c r="BA66" s="242"/>
      <c r="BB66" s="252"/>
      <c r="BC66" s="245"/>
      <c r="BD66" s="242"/>
      <c r="BE66" s="242"/>
      <c r="BF66" s="242"/>
      <c r="BG66" s="242"/>
      <c r="BH66" s="242"/>
      <c r="BI66" s="242"/>
      <c r="BJ66" s="242"/>
      <c r="BK66" s="242"/>
      <c r="BL66" s="242"/>
      <c r="BM66" s="244"/>
      <c r="BN66" s="245"/>
      <c r="BO66" s="242"/>
      <c r="BP66" s="242"/>
      <c r="BQ66" s="242"/>
      <c r="BR66" s="242"/>
      <c r="BS66" s="242"/>
      <c r="BT66" s="242"/>
      <c r="BU66" s="242"/>
      <c r="BV66" s="242"/>
      <c r="BW66" s="242"/>
      <c r="BX66" s="242"/>
      <c r="BY66" s="242"/>
      <c r="BZ66" s="242"/>
      <c r="CA66" s="242"/>
      <c r="CB66" s="242"/>
      <c r="CC66" s="242"/>
      <c r="CD66" s="242"/>
      <c r="CE66" s="242"/>
      <c r="CF66" s="242"/>
      <c r="CG66" s="242"/>
      <c r="CH66" s="242"/>
      <c r="CI66" s="242"/>
      <c r="CJ66" s="242"/>
      <c r="CK66" s="242"/>
      <c r="CL66" s="242"/>
      <c r="CM66" s="242"/>
      <c r="CN66" s="242"/>
      <c r="CO66" s="242"/>
      <c r="CP66" s="242"/>
      <c r="CQ66" s="242"/>
      <c r="CR66" s="242"/>
      <c r="CS66" s="242"/>
      <c r="CT66" s="242"/>
      <c r="CU66" s="242"/>
      <c r="CV66" s="242"/>
      <c r="CW66" s="244"/>
    </row>
    <row r="67" spans="1:101" s="275" customFormat="1" ht="15.75">
      <c r="A67" s="486" t="s">
        <v>155</v>
      </c>
      <c r="B67" s="279" t="s">
        <v>122</v>
      </c>
      <c r="C67" s="268">
        <v>12</v>
      </c>
      <c r="D67" s="249"/>
      <c r="E67" s="250"/>
      <c r="F67" s="250"/>
      <c r="G67" s="250"/>
      <c r="H67" s="242"/>
      <c r="I67" s="242"/>
      <c r="J67" s="250"/>
      <c r="K67" s="250"/>
      <c r="L67" s="250"/>
      <c r="M67" s="250"/>
      <c r="N67" s="250"/>
      <c r="O67" s="250"/>
      <c r="P67" s="250"/>
      <c r="Q67" s="250"/>
      <c r="R67" s="250"/>
      <c r="S67" s="250"/>
      <c r="T67" s="252"/>
      <c r="U67" s="245"/>
      <c r="V67" s="242"/>
      <c r="W67" s="242"/>
      <c r="X67" s="242"/>
      <c r="Y67" s="242"/>
      <c r="Z67" s="242"/>
      <c r="AA67" s="242"/>
      <c r="AB67" s="242"/>
      <c r="AC67" s="242"/>
      <c r="AD67" s="242"/>
      <c r="AE67" s="242"/>
      <c r="AF67" s="242"/>
      <c r="AG67" s="242"/>
      <c r="AH67" s="242"/>
      <c r="AI67" s="242"/>
      <c r="AJ67" s="242"/>
      <c r="AK67" s="242"/>
      <c r="AL67" s="242"/>
      <c r="AM67" s="242"/>
      <c r="AN67" s="242"/>
      <c r="AO67" s="242"/>
      <c r="AP67" s="242"/>
      <c r="AQ67" s="242"/>
      <c r="AR67" s="244"/>
      <c r="AS67" s="245"/>
      <c r="AT67" s="242"/>
      <c r="AU67" s="242"/>
      <c r="AV67" s="242"/>
      <c r="AW67" s="242"/>
      <c r="AX67" s="242"/>
      <c r="AY67" s="242"/>
      <c r="AZ67" s="242"/>
      <c r="BA67" s="242"/>
      <c r="BB67" s="252"/>
      <c r="BC67" s="245"/>
      <c r="BD67" s="242"/>
      <c r="BE67" s="242"/>
      <c r="BF67" s="242"/>
      <c r="BG67" s="242"/>
      <c r="BH67" s="242"/>
      <c r="BI67" s="242"/>
      <c r="BJ67" s="242"/>
      <c r="BK67" s="242"/>
      <c r="BL67" s="242"/>
      <c r="BM67" s="281">
        <v>12</v>
      </c>
      <c r="BN67" s="245"/>
      <c r="BO67" s="242"/>
      <c r="BP67" s="242"/>
      <c r="BQ67" s="242"/>
      <c r="BR67" s="242"/>
      <c r="BS67" s="242"/>
      <c r="BT67" s="242"/>
      <c r="BU67" s="242"/>
      <c r="BV67" s="242"/>
      <c r="BW67" s="242"/>
      <c r="BX67" s="242"/>
      <c r="BY67" s="242"/>
      <c r="BZ67" s="242"/>
      <c r="CA67" s="242"/>
      <c r="CB67" s="242"/>
      <c r="CC67" s="242"/>
      <c r="CD67" s="242"/>
      <c r="CE67" s="242"/>
      <c r="CF67" s="242"/>
      <c r="CG67" s="242"/>
      <c r="CH67" s="242"/>
      <c r="CI67" s="242"/>
      <c r="CJ67" s="242"/>
      <c r="CK67" s="242"/>
      <c r="CL67" s="242"/>
      <c r="CM67" s="242"/>
      <c r="CN67" s="242"/>
      <c r="CO67" s="242"/>
      <c r="CP67" s="242"/>
      <c r="CQ67" s="242"/>
      <c r="CR67" s="242"/>
      <c r="CS67" s="242"/>
      <c r="CT67" s="242"/>
      <c r="CU67" s="242"/>
      <c r="CV67" s="242"/>
      <c r="CW67" s="244"/>
    </row>
    <row r="68" spans="1:101" s="275" customFormat="1" ht="15.75">
      <c r="A68" s="487"/>
      <c r="B68" s="279" t="s">
        <v>103</v>
      </c>
      <c r="C68" s="233">
        <v>4</v>
      </c>
      <c r="D68" s="249"/>
      <c r="E68" s="250"/>
      <c r="F68" s="250"/>
      <c r="G68" s="250"/>
      <c r="H68" s="242"/>
      <c r="I68" s="242"/>
      <c r="J68" s="250"/>
      <c r="K68" s="250"/>
      <c r="L68" s="250"/>
      <c r="M68" s="250"/>
      <c r="N68" s="250"/>
      <c r="O68" s="250"/>
      <c r="P68" s="250"/>
      <c r="Q68" s="250"/>
      <c r="R68" s="250"/>
      <c r="S68" s="250"/>
      <c r="T68" s="252"/>
      <c r="U68" s="245"/>
      <c r="V68" s="242"/>
      <c r="W68" s="242"/>
      <c r="X68" s="242"/>
      <c r="Y68" s="242"/>
      <c r="Z68" s="242"/>
      <c r="AA68" s="242"/>
      <c r="AB68" s="242"/>
      <c r="AC68" s="242"/>
      <c r="AD68" s="242"/>
      <c r="AE68" s="242"/>
      <c r="AF68" s="242"/>
      <c r="AG68" s="242"/>
      <c r="AH68" s="242"/>
      <c r="AI68" s="242"/>
      <c r="AJ68" s="242"/>
      <c r="AK68" s="242"/>
      <c r="AL68" s="242"/>
      <c r="AM68" s="242"/>
      <c r="AN68" s="242"/>
      <c r="AO68" s="242"/>
      <c r="AP68" s="242"/>
      <c r="AQ68" s="242"/>
      <c r="AR68" s="244"/>
      <c r="AS68" s="245"/>
      <c r="AT68" s="242"/>
      <c r="AU68" s="242"/>
      <c r="AV68" s="242"/>
      <c r="AW68" s="242"/>
      <c r="AX68" s="242"/>
      <c r="AY68" s="242"/>
      <c r="AZ68" s="242"/>
      <c r="BA68" s="242"/>
      <c r="BB68" s="252"/>
      <c r="BC68" s="245"/>
      <c r="BD68" s="242"/>
      <c r="BE68" s="242"/>
      <c r="BF68" s="242"/>
      <c r="BG68" s="242"/>
      <c r="BH68" s="242"/>
      <c r="BI68" s="242"/>
      <c r="BJ68" s="242"/>
      <c r="BK68" s="242"/>
      <c r="BL68" s="242"/>
      <c r="BM68" s="244">
        <v>4</v>
      </c>
      <c r="BN68" s="245"/>
      <c r="BO68" s="242"/>
      <c r="BP68" s="242"/>
      <c r="BQ68" s="242"/>
      <c r="BR68" s="242"/>
      <c r="BS68" s="242"/>
      <c r="BT68" s="242"/>
      <c r="BU68" s="242"/>
      <c r="BV68" s="242"/>
      <c r="BW68" s="242"/>
      <c r="BX68" s="242"/>
      <c r="BY68" s="242"/>
      <c r="BZ68" s="242"/>
      <c r="CA68" s="242"/>
      <c r="CB68" s="242"/>
      <c r="CC68" s="242"/>
      <c r="CD68" s="242"/>
      <c r="CE68" s="242"/>
      <c r="CF68" s="242"/>
      <c r="CG68" s="242"/>
      <c r="CH68" s="242"/>
      <c r="CI68" s="242"/>
      <c r="CJ68" s="242"/>
      <c r="CK68" s="242"/>
      <c r="CL68" s="242"/>
      <c r="CM68" s="242"/>
      <c r="CN68" s="242"/>
      <c r="CO68" s="242"/>
      <c r="CP68" s="242"/>
      <c r="CQ68" s="242"/>
      <c r="CR68" s="242"/>
      <c r="CS68" s="242"/>
      <c r="CT68" s="242"/>
      <c r="CU68" s="242"/>
      <c r="CV68" s="242"/>
      <c r="CW68" s="244"/>
    </row>
    <row r="69" spans="1:101" ht="15.75">
      <c r="A69" s="284" t="s">
        <v>156</v>
      </c>
      <c r="B69" s="285" t="s">
        <v>103</v>
      </c>
      <c r="C69" s="286">
        <v>207.09</v>
      </c>
      <c r="D69" s="287">
        <v>0</v>
      </c>
      <c r="E69" s="288">
        <v>11.04</v>
      </c>
      <c r="F69" s="288">
        <v>0</v>
      </c>
      <c r="G69" s="288">
        <v>0</v>
      </c>
      <c r="H69" s="288">
        <v>0</v>
      </c>
      <c r="I69" s="288">
        <v>0</v>
      </c>
      <c r="J69" s="288">
        <v>0</v>
      </c>
      <c r="K69" s="288">
        <v>0</v>
      </c>
      <c r="L69" s="288">
        <v>0</v>
      </c>
      <c r="M69" s="288">
        <v>0</v>
      </c>
      <c r="N69" s="288">
        <v>5.61</v>
      </c>
      <c r="O69" s="288">
        <v>0</v>
      </c>
      <c r="P69" s="288">
        <v>1.1499999999999999</v>
      </c>
      <c r="Q69" s="288">
        <v>0</v>
      </c>
      <c r="R69" s="288">
        <v>0</v>
      </c>
      <c r="S69" s="288">
        <v>0</v>
      </c>
      <c r="T69" s="286">
        <v>2.23</v>
      </c>
      <c r="U69" s="287">
        <v>0</v>
      </c>
      <c r="V69" s="288">
        <v>0</v>
      </c>
      <c r="W69" s="288">
        <v>0</v>
      </c>
      <c r="X69" s="288">
        <v>0</v>
      </c>
      <c r="Y69" s="288">
        <v>0</v>
      </c>
      <c r="Z69" s="288">
        <v>4.84</v>
      </c>
      <c r="AA69" s="288">
        <v>0</v>
      </c>
      <c r="AB69" s="288">
        <v>1.62</v>
      </c>
      <c r="AC69" s="288">
        <v>6.87</v>
      </c>
      <c r="AD69" s="288">
        <v>0</v>
      </c>
      <c r="AE69" s="288">
        <v>0</v>
      </c>
      <c r="AF69" s="288">
        <v>3.23</v>
      </c>
      <c r="AG69" s="288">
        <v>0</v>
      </c>
      <c r="AH69" s="288">
        <v>0</v>
      </c>
      <c r="AI69" s="288">
        <v>0</v>
      </c>
      <c r="AJ69" s="288">
        <v>0</v>
      </c>
      <c r="AK69" s="288">
        <v>0</v>
      </c>
      <c r="AL69" s="288">
        <v>15.34</v>
      </c>
      <c r="AM69" s="288">
        <v>0</v>
      </c>
      <c r="AN69" s="288">
        <v>0</v>
      </c>
      <c r="AO69" s="288">
        <v>0</v>
      </c>
      <c r="AP69" s="288">
        <v>11.44</v>
      </c>
      <c r="AQ69" s="288">
        <v>5.45</v>
      </c>
      <c r="AR69" s="286">
        <v>0</v>
      </c>
      <c r="AS69" s="287">
        <v>0</v>
      </c>
      <c r="AT69" s="288">
        <v>0</v>
      </c>
      <c r="AU69" s="288">
        <v>0</v>
      </c>
      <c r="AV69" s="288">
        <v>6.04</v>
      </c>
      <c r="AW69" s="288">
        <v>0</v>
      </c>
      <c r="AX69" s="288">
        <v>0</v>
      </c>
      <c r="AY69" s="288">
        <v>4.91</v>
      </c>
      <c r="AZ69" s="288">
        <v>4.7699999999999996</v>
      </c>
      <c r="BA69" s="288">
        <v>4.82</v>
      </c>
      <c r="BB69" s="286">
        <v>0</v>
      </c>
      <c r="BC69" s="287">
        <v>0</v>
      </c>
      <c r="BD69" s="288">
        <v>0</v>
      </c>
      <c r="BE69" s="288">
        <v>0</v>
      </c>
      <c r="BF69" s="288">
        <v>0</v>
      </c>
      <c r="BG69" s="288">
        <v>0</v>
      </c>
      <c r="BH69" s="288">
        <v>0</v>
      </c>
      <c r="BI69" s="288">
        <v>0</v>
      </c>
      <c r="BJ69" s="288">
        <v>0</v>
      </c>
      <c r="BK69" s="288">
        <v>0</v>
      </c>
      <c r="BL69" s="288">
        <v>0</v>
      </c>
      <c r="BM69" s="286">
        <v>0</v>
      </c>
      <c r="BN69" s="287">
        <v>0</v>
      </c>
      <c r="BO69" s="288">
        <v>0</v>
      </c>
      <c r="BP69" s="288">
        <v>23.439999999999998</v>
      </c>
      <c r="BQ69" s="288">
        <v>63.96</v>
      </c>
      <c r="BR69" s="288">
        <v>0</v>
      </c>
      <c r="BS69" s="288">
        <v>0</v>
      </c>
      <c r="BT69" s="288">
        <v>0</v>
      </c>
      <c r="BU69" s="288">
        <v>2.15</v>
      </c>
      <c r="BV69" s="288">
        <v>0</v>
      </c>
      <c r="BW69" s="288">
        <v>0</v>
      </c>
      <c r="BX69" s="288">
        <v>0</v>
      </c>
      <c r="BY69" s="288">
        <v>4.3099999999999996</v>
      </c>
      <c r="BZ69" s="288">
        <v>0</v>
      </c>
      <c r="CA69" s="288">
        <v>0</v>
      </c>
      <c r="CB69" s="288">
        <v>0</v>
      </c>
      <c r="CC69" s="288">
        <v>23.869999999999997</v>
      </c>
      <c r="CD69" s="288">
        <v>0</v>
      </c>
      <c r="CE69" s="288">
        <v>0</v>
      </c>
      <c r="CF69" s="288">
        <v>0</v>
      </c>
      <c r="CG69" s="288">
        <v>0</v>
      </c>
      <c r="CH69" s="288">
        <v>0</v>
      </c>
      <c r="CI69" s="288">
        <v>0</v>
      </c>
      <c r="CJ69" s="288">
        <v>0</v>
      </c>
      <c r="CK69" s="288">
        <v>0</v>
      </c>
      <c r="CL69" s="288">
        <v>0</v>
      </c>
      <c r="CM69" s="288">
        <v>0</v>
      </c>
      <c r="CN69" s="288">
        <v>0</v>
      </c>
      <c r="CO69" s="288">
        <v>0</v>
      </c>
      <c r="CP69" s="288">
        <v>0</v>
      </c>
      <c r="CQ69" s="288">
        <v>0</v>
      </c>
      <c r="CR69" s="288">
        <v>0</v>
      </c>
      <c r="CS69" s="288">
        <v>0</v>
      </c>
      <c r="CT69" s="288">
        <v>0</v>
      </c>
      <c r="CU69" s="288">
        <v>0</v>
      </c>
      <c r="CV69" s="288">
        <v>0</v>
      </c>
      <c r="CW69" s="286">
        <v>0</v>
      </c>
    </row>
    <row r="70" spans="1:101" ht="15.75">
      <c r="A70" s="222" t="s">
        <v>157</v>
      </c>
      <c r="B70" s="223" t="s">
        <v>128</v>
      </c>
      <c r="C70" s="335">
        <v>4.4200000000000003E-2</v>
      </c>
      <c r="D70" s="229">
        <v>0</v>
      </c>
      <c r="E70" s="230">
        <v>0</v>
      </c>
      <c r="F70" s="230">
        <v>0</v>
      </c>
      <c r="G70" s="230">
        <v>0</v>
      </c>
      <c r="H70" s="230">
        <v>0</v>
      </c>
      <c r="I70" s="230">
        <v>0</v>
      </c>
      <c r="J70" s="230">
        <v>0</v>
      </c>
      <c r="K70" s="230">
        <v>0</v>
      </c>
      <c r="L70" s="230">
        <v>0</v>
      </c>
      <c r="M70" s="230">
        <v>0</v>
      </c>
      <c r="N70" s="230">
        <v>0</v>
      </c>
      <c r="O70" s="230">
        <v>0</v>
      </c>
      <c r="P70" s="230">
        <v>5.0000000000000001E-4</v>
      </c>
      <c r="Q70" s="230">
        <v>0</v>
      </c>
      <c r="R70" s="230">
        <v>0</v>
      </c>
      <c r="S70" s="230">
        <v>0</v>
      </c>
      <c r="T70" s="228">
        <v>5.0000000000000001E-4</v>
      </c>
      <c r="U70" s="229">
        <v>0</v>
      </c>
      <c r="V70" s="230">
        <v>0</v>
      </c>
      <c r="W70" s="230">
        <v>0</v>
      </c>
      <c r="X70" s="230">
        <v>0</v>
      </c>
      <c r="Y70" s="230">
        <v>0</v>
      </c>
      <c r="Z70" s="230">
        <v>3.0000000000000001E-3</v>
      </c>
      <c r="AA70" s="230">
        <v>0</v>
      </c>
      <c r="AB70" s="230">
        <v>1E-3</v>
      </c>
      <c r="AC70" s="230">
        <v>3.0000000000000001E-3</v>
      </c>
      <c r="AD70" s="230">
        <v>0</v>
      </c>
      <c r="AE70" s="230">
        <v>0</v>
      </c>
      <c r="AF70" s="230">
        <v>2E-3</v>
      </c>
      <c r="AG70" s="230">
        <v>0</v>
      </c>
      <c r="AH70" s="230">
        <v>0</v>
      </c>
      <c r="AI70" s="230">
        <v>0</v>
      </c>
      <c r="AJ70" s="230">
        <v>0</v>
      </c>
      <c r="AK70" s="230">
        <v>0</v>
      </c>
      <c r="AL70" s="230">
        <v>0</v>
      </c>
      <c r="AM70" s="230">
        <v>0</v>
      </c>
      <c r="AN70" s="230">
        <v>0</v>
      </c>
      <c r="AO70" s="230">
        <v>0</v>
      </c>
      <c r="AP70" s="230">
        <v>0.01</v>
      </c>
      <c r="AQ70" s="230">
        <v>0</v>
      </c>
      <c r="AR70" s="228">
        <v>0</v>
      </c>
      <c r="AS70" s="229">
        <v>0</v>
      </c>
      <c r="AT70" s="230">
        <v>0</v>
      </c>
      <c r="AU70" s="230">
        <v>0</v>
      </c>
      <c r="AV70" s="230">
        <v>3.0000000000000001E-3</v>
      </c>
      <c r="AW70" s="230">
        <v>0</v>
      </c>
      <c r="AX70" s="230">
        <v>0</v>
      </c>
      <c r="AY70" s="230">
        <v>0</v>
      </c>
      <c r="AZ70" s="230">
        <v>0</v>
      </c>
      <c r="BA70" s="230">
        <v>0</v>
      </c>
      <c r="BB70" s="228">
        <v>0</v>
      </c>
      <c r="BC70" s="229">
        <v>0</v>
      </c>
      <c r="BD70" s="230">
        <v>0</v>
      </c>
      <c r="BE70" s="230">
        <v>0</v>
      </c>
      <c r="BF70" s="230">
        <v>0</v>
      </c>
      <c r="BG70" s="230">
        <v>0</v>
      </c>
      <c r="BH70" s="230">
        <v>0</v>
      </c>
      <c r="BI70" s="230">
        <v>0</v>
      </c>
      <c r="BJ70" s="230">
        <v>0</v>
      </c>
      <c r="BK70" s="230">
        <v>0</v>
      </c>
      <c r="BL70" s="230">
        <v>0</v>
      </c>
      <c r="BM70" s="228">
        <v>0</v>
      </c>
      <c r="BN70" s="229">
        <v>0</v>
      </c>
      <c r="BO70" s="230">
        <v>0</v>
      </c>
      <c r="BP70" s="230">
        <v>2E-3</v>
      </c>
      <c r="BQ70" s="230">
        <v>0</v>
      </c>
      <c r="BR70" s="230">
        <v>0</v>
      </c>
      <c r="BS70" s="230">
        <v>0</v>
      </c>
      <c r="BT70" s="230">
        <v>0</v>
      </c>
      <c r="BU70" s="230">
        <v>1E-3</v>
      </c>
      <c r="BV70" s="230">
        <v>0</v>
      </c>
      <c r="BW70" s="230">
        <v>0</v>
      </c>
      <c r="BX70" s="230">
        <v>0</v>
      </c>
      <c r="BY70" s="230">
        <v>2E-3</v>
      </c>
      <c r="BZ70" s="230">
        <v>0</v>
      </c>
      <c r="CA70" s="230">
        <v>0</v>
      </c>
      <c r="CB70" s="230">
        <v>0</v>
      </c>
      <c r="CC70" s="230">
        <v>1.6199999999999999E-2</v>
      </c>
      <c r="CD70" s="230">
        <v>0</v>
      </c>
      <c r="CE70" s="230">
        <v>0</v>
      </c>
      <c r="CF70" s="230">
        <v>0</v>
      </c>
      <c r="CG70" s="230">
        <v>0</v>
      </c>
      <c r="CH70" s="230">
        <v>0</v>
      </c>
      <c r="CI70" s="230">
        <v>0</v>
      </c>
      <c r="CJ70" s="230">
        <v>0</v>
      </c>
      <c r="CK70" s="230">
        <v>0</v>
      </c>
      <c r="CL70" s="230">
        <v>0</v>
      </c>
      <c r="CM70" s="230">
        <v>0</v>
      </c>
      <c r="CN70" s="230">
        <v>0</v>
      </c>
      <c r="CO70" s="230">
        <v>0</v>
      </c>
      <c r="CP70" s="230">
        <v>0</v>
      </c>
      <c r="CQ70" s="230">
        <v>0</v>
      </c>
      <c r="CR70" s="230">
        <v>0</v>
      </c>
      <c r="CS70" s="230">
        <v>0</v>
      </c>
      <c r="CT70" s="230">
        <v>0</v>
      </c>
      <c r="CU70" s="230">
        <v>0</v>
      </c>
      <c r="CV70" s="230">
        <v>0</v>
      </c>
      <c r="CW70" s="228">
        <v>0</v>
      </c>
    </row>
    <row r="71" spans="1:101" ht="15.75">
      <c r="A71" s="222" t="s">
        <v>158</v>
      </c>
      <c r="B71" s="223" t="s">
        <v>103</v>
      </c>
      <c r="C71" s="290">
        <v>66.819999999999993</v>
      </c>
      <c r="D71" s="291">
        <v>0</v>
      </c>
      <c r="E71" s="292">
        <v>0</v>
      </c>
      <c r="F71" s="292">
        <v>0</v>
      </c>
      <c r="G71" s="292">
        <v>0</v>
      </c>
      <c r="H71" s="292">
        <v>0</v>
      </c>
      <c r="I71" s="292">
        <v>0</v>
      </c>
      <c r="J71" s="292">
        <v>0</v>
      </c>
      <c r="K71" s="292">
        <v>0</v>
      </c>
      <c r="L71" s="292">
        <v>0</v>
      </c>
      <c r="M71" s="292">
        <v>0</v>
      </c>
      <c r="N71" s="292">
        <v>0</v>
      </c>
      <c r="O71" s="292">
        <v>0</v>
      </c>
      <c r="P71" s="292">
        <v>1.1499999999999999</v>
      </c>
      <c r="Q71" s="292">
        <v>0</v>
      </c>
      <c r="R71" s="292">
        <v>0</v>
      </c>
      <c r="S71" s="292">
        <v>0</v>
      </c>
      <c r="T71" s="290">
        <v>2.23</v>
      </c>
      <c r="U71" s="291">
        <v>0</v>
      </c>
      <c r="V71" s="292">
        <v>0</v>
      </c>
      <c r="W71" s="292">
        <v>0</v>
      </c>
      <c r="X71" s="292">
        <v>0</v>
      </c>
      <c r="Y71" s="292">
        <v>0</v>
      </c>
      <c r="Z71" s="292">
        <v>4.84</v>
      </c>
      <c r="AA71" s="292">
        <v>0</v>
      </c>
      <c r="AB71" s="292">
        <v>1.62</v>
      </c>
      <c r="AC71" s="292">
        <v>4.78</v>
      </c>
      <c r="AD71" s="292">
        <v>0</v>
      </c>
      <c r="AE71" s="292">
        <v>0</v>
      </c>
      <c r="AF71" s="292">
        <v>3.23</v>
      </c>
      <c r="AG71" s="292">
        <v>0</v>
      </c>
      <c r="AH71" s="292">
        <v>0</v>
      </c>
      <c r="AI71" s="292">
        <v>0</v>
      </c>
      <c r="AJ71" s="292">
        <v>0</v>
      </c>
      <c r="AK71" s="292">
        <v>0</v>
      </c>
      <c r="AL71" s="292">
        <v>0</v>
      </c>
      <c r="AM71" s="292">
        <v>0</v>
      </c>
      <c r="AN71" s="292">
        <v>0</v>
      </c>
      <c r="AO71" s="292">
        <v>0</v>
      </c>
      <c r="AP71" s="292">
        <v>11.44</v>
      </c>
      <c r="AQ71" s="292">
        <v>0</v>
      </c>
      <c r="AR71" s="290">
        <v>0</v>
      </c>
      <c r="AS71" s="291">
        <v>0</v>
      </c>
      <c r="AT71" s="292">
        <v>0</v>
      </c>
      <c r="AU71" s="292">
        <v>0</v>
      </c>
      <c r="AV71" s="292">
        <v>3.09</v>
      </c>
      <c r="AW71" s="292">
        <v>0</v>
      </c>
      <c r="AX71" s="292">
        <v>0</v>
      </c>
      <c r="AY71" s="292">
        <v>0</v>
      </c>
      <c r="AZ71" s="292">
        <v>0</v>
      </c>
      <c r="BA71" s="292">
        <v>0</v>
      </c>
      <c r="BB71" s="290">
        <v>0</v>
      </c>
      <c r="BC71" s="291">
        <v>0</v>
      </c>
      <c r="BD71" s="292">
        <v>0</v>
      </c>
      <c r="BE71" s="292">
        <v>0</v>
      </c>
      <c r="BF71" s="292">
        <v>0</v>
      </c>
      <c r="BG71" s="292">
        <v>0</v>
      </c>
      <c r="BH71" s="292">
        <v>0</v>
      </c>
      <c r="BI71" s="292">
        <v>0</v>
      </c>
      <c r="BJ71" s="292">
        <v>0</v>
      </c>
      <c r="BK71" s="292">
        <v>0</v>
      </c>
      <c r="BL71" s="292">
        <v>0</v>
      </c>
      <c r="BM71" s="290">
        <v>0</v>
      </c>
      <c r="BN71" s="291">
        <v>0</v>
      </c>
      <c r="BO71" s="292">
        <v>0</v>
      </c>
      <c r="BP71" s="292">
        <v>9.4499999999999993</v>
      </c>
      <c r="BQ71" s="292">
        <v>0</v>
      </c>
      <c r="BR71" s="292">
        <v>0</v>
      </c>
      <c r="BS71" s="292">
        <v>0</v>
      </c>
      <c r="BT71" s="292">
        <v>0</v>
      </c>
      <c r="BU71" s="292">
        <v>2.15</v>
      </c>
      <c r="BV71" s="292">
        <v>0</v>
      </c>
      <c r="BW71" s="292">
        <v>0</v>
      </c>
      <c r="BX71" s="292">
        <v>0</v>
      </c>
      <c r="BY71" s="292">
        <v>4.3099999999999996</v>
      </c>
      <c r="BZ71" s="292">
        <v>0</v>
      </c>
      <c r="CA71" s="292">
        <v>0</v>
      </c>
      <c r="CB71" s="292">
        <v>0</v>
      </c>
      <c r="CC71" s="292">
        <v>18.529999999999998</v>
      </c>
      <c r="CD71" s="292">
        <v>0</v>
      </c>
      <c r="CE71" s="292">
        <v>0</v>
      </c>
      <c r="CF71" s="292">
        <v>0</v>
      </c>
      <c r="CG71" s="292">
        <v>0</v>
      </c>
      <c r="CH71" s="292">
        <v>0</v>
      </c>
      <c r="CI71" s="292">
        <v>0</v>
      </c>
      <c r="CJ71" s="292">
        <v>0</v>
      </c>
      <c r="CK71" s="292">
        <v>0</v>
      </c>
      <c r="CL71" s="292">
        <v>0</v>
      </c>
      <c r="CM71" s="292">
        <v>0</v>
      </c>
      <c r="CN71" s="292">
        <v>0</v>
      </c>
      <c r="CO71" s="292">
        <v>0</v>
      </c>
      <c r="CP71" s="292">
        <v>0</v>
      </c>
      <c r="CQ71" s="292">
        <v>0</v>
      </c>
      <c r="CR71" s="292">
        <v>0</v>
      </c>
      <c r="CS71" s="292">
        <v>0</v>
      </c>
      <c r="CT71" s="292">
        <v>0</v>
      </c>
      <c r="CU71" s="292">
        <v>0</v>
      </c>
      <c r="CV71" s="292">
        <v>0</v>
      </c>
      <c r="CW71" s="290">
        <v>0</v>
      </c>
    </row>
    <row r="72" spans="1:101" ht="15.75">
      <c r="A72" s="231" t="s">
        <v>159</v>
      </c>
      <c r="B72" s="232" t="s">
        <v>160</v>
      </c>
      <c r="C72" s="233">
        <v>0</v>
      </c>
      <c r="D72" s="337"/>
      <c r="E72" s="250"/>
      <c r="F72" s="248"/>
      <c r="G72" s="250"/>
      <c r="H72" s="248"/>
      <c r="I72" s="248"/>
      <c r="J72" s="250"/>
      <c r="K72" s="248"/>
      <c r="L72" s="248"/>
      <c r="M72" s="236"/>
      <c r="N72" s="236"/>
      <c r="O72" s="248"/>
      <c r="P72" s="250"/>
      <c r="Q72" s="236"/>
      <c r="R72" s="248"/>
      <c r="S72" s="248"/>
      <c r="T72" s="251"/>
      <c r="U72" s="337"/>
      <c r="V72" s="250"/>
      <c r="W72" s="248"/>
      <c r="X72" s="248"/>
      <c r="Y72" s="248"/>
      <c r="Z72" s="248"/>
      <c r="AA72" s="248"/>
      <c r="AB72" s="250"/>
      <c r="AC72" s="248"/>
      <c r="AD72" s="248"/>
      <c r="AE72" s="248"/>
      <c r="AF72" s="250"/>
      <c r="AG72" s="248"/>
      <c r="AH72" s="248"/>
      <c r="AI72" s="248"/>
      <c r="AJ72" s="248"/>
      <c r="AK72" s="248"/>
      <c r="AL72" s="250"/>
      <c r="AM72" s="250"/>
      <c r="AN72" s="250"/>
      <c r="AO72" s="248"/>
      <c r="AP72" s="248"/>
      <c r="AQ72" s="248"/>
      <c r="AR72" s="237"/>
      <c r="AS72" s="337"/>
      <c r="AT72" s="248"/>
      <c r="AU72" s="248"/>
      <c r="AV72" s="250"/>
      <c r="AW72" s="248"/>
      <c r="AX72" s="248"/>
      <c r="AY72" s="248"/>
      <c r="AZ72" s="248"/>
      <c r="BA72" s="250"/>
      <c r="BB72" s="252"/>
      <c r="BC72" s="294"/>
      <c r="BD72" s="236"/>
      <c r="BE72" s="236"/>
      <c r="BF72" s="236"/>
      <c r="BG72" s="236"/>
      <c r="BH72" s="236"/>
      <c r="BI72" s="236"/>
      <c r="BJ72" s="236"/>
      <c r="BK72" s="248"/>
      <c r="BL72" s="235"/>
      <c r="BM72" s="237"/>
      <c r="BN72" s="294"/>
      <c r="BO72" s="236"/>
      <c r="BP72" s="248"/>
      <c r="BQ72" s="236"/>
      <c r="BR72" s="235"/>
      <c r="BS72" s="236"/>
      <c r="BT72" s="236"/>
      <c r="BU72" s="235"/>
      <c r="BV72" s="236"/>
      <c r="BW72" s="235"/>
      <c r="BX72" s="236"/>
      <c r="BY72" s="236"/>
      <c r="BZ72" s="235"/>
      <c r="CA72" s="236"/>
      <c r="CB72" s="236"/>
      <c r="CC72" s="236"/>
      <c r="CD72" s="235"/>
      <c r="CE72" s="236"/>
      <c r="CF72" s="236"/>
      <c r="CG72" s="236"/>
      <c r="CH72" s="236"/>
      <c r="CI72" s="235"/>
      <c r="CJ72" s="235"/>
      <c r="CK72" s="236"/>
      <c r="CL72" s="236"/>
      <c r="CM72" s="235"/>
      <c r="CN72" s="235"/>
      <c r="CO72" s="235"/>
      <c r="CP72" s="235"/>
      <c r="CQ72" s="235"/>
      <c r="CR72" s="235"/>
      <c r="CS72" s="236"/>
      <c r="CT72" s="236"/>
      <c r="CU72" s="235"/>
      <c r="CV72" s="236"/>
      <c r="CW72" s="237"/>
    </row>
    <row r="73" spans="1:101" ht="15.75">
      <c r="A73" s="231"/>
      <c r="B73" s="232" t="s">
        <v>103</v>
      </c>
      <c r="C73" s="233">
        <v>0</v>
      </c>
      <c r="D73" s="337"/>
      <c r="E73" s="250"/>
      <c r="F73" s="257"/>
      <c r="G73" s="250"/>
      <c r="H73" s="257"/>
      <c r="I73" s="257"/>
      <c r="J73" s="250"/>
      <c r="K73" s="257"/>
      <c r="L73" s="257"/>
      <c r="M73" s="295"/>
      <c r="N73" s="295"/>
      <c r="O73" s="295"/>
      <c r="P73" s="242"/>
      <c r="Q73" s="295"/>
      <c r="R73" s="295"/>
      <c r="S73" s="295"/>
      <c r="T73" s="338"/>
      <c r="U73" s="245"/>
      <c r="V73" s="242"/>
      <c r="W73" s="242"/>
      <c r="X73" s="242"/>
      <c r="Y73" s="242"/>
      <c r="Z73" s="242"/>
      <c r="AA73" s="242"/>
      <c r="AB73" s="242"/>
      <c r="AC73" s="242"/>
      <c r="AD73" s="242"/>
      <c r="AE73" s="242"/>
      <c r="AF73" s="242"/>
      <c r="AG73" s="242"/>
      <c r="AH73" s="242"/>
      <c r="AI73" s="242"/>
      <c r="AJ73" s="242"/>
      <c r="AK73" s="242"/>
      <c r="AL73" s="242"/>
      <c r="AM73" s="242"/>
      <c r="AN73" s="242"/>
      <c r="AO73" s="242"/>
      <c r="AP73" s="242"/>
      <c r="AQ73" s="242"/>
      <c r="AR73" s="237"/>
      <c r="AS73" s="245"/>
      <c r="AT73" s="295"/>
      <c r="AU73" s="295"/>
      <c r="AV73" s="242"/>
      <c r="AW73" s="295"/>
      <c r="AX73" s="242"/>
      <c r="AY73" s="242"/>
      <c r="AZ73" s="242"/>
      <c r="BA73" s="246"/>
      <c r="BB73" s="278"/>
      <c r="BC73" s="296"/>
      <c r="BD73" s="295"/>
      <c r="BE73" s="295"/>
      <c r="BF73" s="295"/>
      <c r="BG73" s="295"/>
      <c r="BH73" s="295"/>
      <c r="BI73" s="295"/>
      <c r="BJ73" s="295"/>
      <c r="BK73" s="295"/>
      <c r="BL73" s="242"/>
      <c r="BM73" s="338"/>
      <c r="BN73" s="245"/>
      <c r="BO73" s="295"/>
      <c r="BP73" s="295"/>
      <c r="BQ73" s="295"/>
      <c r="BR73" s="295"/>
      <c r="BS73" s="295"/>
      <c r="BT73" s="295"/>
      <c r="BU73" s="295"/>
      <c r="BV73" s="295"/>
      <c r="BW73" s="295"/>
      <c r="BX73" s="295"/>
      <c r="BY73" s="295"/>
      <c r="BZ73" s="295"/>
      <c r="CA73" s="295"/>
      <c r="CB73" s="295"/>
      <c r="CC73" s="295"/>
      <c r="CD73" s="242"/>
      <c r="CE73" s="295"/>
      <c r="CF73" s="295"/>
      <c r="CG73" s="295"/>
      <c r="CH73" s="295"/>
      <c r="CI73" s="242"/>
      <c r="CJ73" s="242"/>
      <c r="CK73" s="295"/>
      <c r="CL73" s="295"/>
      <c r="CM73" s="242"/>
      <c r="CN73" s="242"/>
      <c r="CO73" s="242"/>
      <c r="CP73" s="242"/>
      <c r="CQ73" s="242"/>
      <c r="CR73" s="242"/>
      <c r="CS73" s="295"/>
      <c r="CT73" s="295"/>
      <c r="CU73" s="242"/>
      <c r="CV73" s="295"/>
      <c r="CW73" s="338"/>
    </row>
    <row r="74" spans="1:101" ht="15.75">
      <c r="A74" s="231" t="s">
        <v>161</v>
      </c>
      <c r="B74" s="232" t="s">
        <v>128</v>
      </c>
      <c r="C74" s="265">
        <v>3.32E-2</v>
      </c>
      <c r="D74" s="337"/>
      <c r="E74" s="250"/>
      <c r="F74" s="248"/>
      <c r="G74" s="250"/>
      <c r="H74" s="248"/>
      <c r="I74" s="248"/>
      <c r="J74" s="250"/>
      <c r="K74" s="248"/>
      <c r="L74" s="248"/>
      <c r="M74" s="236"/>
      <c r="N74" s="236"/>
      <c r="O74" s="248"/>
      <c r="P74" s="274">
        <v>5.0000000000000001E-4</v>
      </c>
      <c r="Q74" s="293"/>
      <c r="R74" s="293"/>
      <c r="S74" s="293"/>
      <c r="T74" s="364">
        <v>5.0000000000000001E-4</v>
      </c>
      <c r="U74" s="337"/>
      <c r="V74" s="250"/>
      <c r="W74" s="248"/>
      <c r="X74" s="248"/>
      <c r="Y74" s="248"/>
      <c r="Z74" s="248">
        <v>3.0000000000000001E-3</v>
      </c>
      <c r="AA74" s="248"/>
      <c r="AB74" s="250">
        <v>1E-3</v>
      </c>
      <c r="AC74" s="248">
        <v>3.0000000000000001E-3</v>
      </c>
      <c r="AD74" s="248"/>
      <c r="AE74" s="248"/>
      <c r="AF74" s="250">
        <v>2E-3</v>
      </c>
      <c r="AG74" s="248"/>
      <c r="AH74" s="248"/>
      <c r="AI74" s="248"/>
      <c r="AJ74" s="248"/>
      <c r="AK74" s="248"/>
      <c r="AL74" s="250"/>
      <c r="AM74" s="250"/>
      <c r="AN74" s="250"/>
      <c r="AO74" s="248"/>
      <c r="AP74" s="248"/>
      <c r="AQ74" s="248"/>
      <c r="AR74" s="237"/>
      <c r="AS74" s="337"/>
      <c r="AT74" s="248"/>
      <c r="AU74" s="248"/>
      <c r="AV74" s="250">
        <v>3.0000000000000001E-3</v>
      </c>
      <c r="AW74" s="248"/>
      <c r="AX74" s="248"/>
      <c r="AY74" s="248"/>
      <c r="AZ74" s="248"/>
      <c r="BA74" s="250"/>
      <c r="BB74" s="252"/>
      <c r="BC74" s="294"/>
      <c r="BD74" s="236"/>
      <c r="BE74" s="236"/>
      <c r="BF74" s="236"/>
      <c r="BG74" s="236"/>
      <c r="BH74" s="236"/>
      <c r="BI74" s="236"/>
      <c r="BJ74" s="236"/>
      <c r="BK74" s="248"/>
      <c r="BL74" s="235"/>
      <c r="BM74" s="237"/>
      <c r="BN74" s="337"/>
      <c r="BO74" s="236"/>
      <c r="BP74" s="248">
        <v>1E-3</v>
      </c>
      <c r="BQ74" s="236"/>
      <c r="BR74" s="235"/>
      <c r="BS74" s="236"/>
      <c r="BT74" s="236"/>
      <c r="BU74" s="235">
        <v>1E-3</v>
      </c>
      <c r="BV74" s="236"/>
      <c r="BW74" s="235"/>
      <c r="BX74" s="236"/>
      <c r="BY74" s="236">
        <v>2E-3</v>
      </c>
      <c r="BZ74" s="235"/>
      <c r="CA74" s="236"/>
      <c r="CB74" s="236"/>
      <c r="CC74" s="236">
        <v>1.6199999999999999E-2</v>
      </c>
      <c r="CD74" s="235"/>
      <c r="CE74" s="236"/>
      <c r="CF74" s="236"/>
      <c r="CG74" s="236"/>
      <c r="CH74" s="236"/>
      <c r="CI74" s="235"/>
      <c r="CJ74" s="235"/>
      <c r="CK74" s="236"/>
      <c r="CL74" s="236"/>
      <c r="CM74" s="235"/>
      <c r="CN74" s="235"/>
      <c r="CO74" s="235"/>
      <c r="CP74" s="235"/>
      <c r="CQ74" s="235"/>
      <c r="CR74" s="235"/>
      <c r="CS74" s="248"/>
      <c r="CT74" s="248"/>
      <c r="CU74" s="235"/>
      <c r="CV74" s="236"/>
      <c r="CW74" s="237"/>
    </row>
    <row r="75" spans="1:101" ht="15.75">
      <c r="A75" s="231"/>
      <c r="B75" s="232" t="s">
        <v>103</v>
      </c>
      <c r="C75" s="233">
        <v>52.319999999999993</v>
      </c>
      <c r="D75" s="245"/>
      <c r="E75" s="242"/>
      <c r="F75" s="295"/>
      <c r="G75" s="242"/>
      <c r="H75" s="295"/>
      <c r="I75" s="295"/>
      <c r="J75" s="242"/>
      <c r="K75" s="295"/>
      <c r="L75" s="295"/>
      <c r="M75" s="295"/>
      <c r="N75" s="295"/>
      <c r="O75" s="295"/>
      <c r="P75" s="242">
        <v>1.1499999999999999</v>
      </c>
      <c r="Q75" s="295"/>
      <c r="R75" s="295"/>
      <c r="S75" s="257"/>
      <c r="T75" s="339">
        <v>2.23</v>
      </c>
      <c r="U75" s="245"/>
      <c r="V75" s="242"/>
      <c r="W75" s="242"/>
      <c r="X75" s="242"/>
      <c r="Y75" s="242"/>
      <c r="Z75" s="242">
        <v>4.84</v>
      </c>
      <c r="AA75" s="242"/>
      <c r="AB75" s="242">
        <v>1.62</v>
      </c>
      <c r="AC75" s="242">
        <v>4.78</v>
      </c>
      <c r="AD75" s="242"/>
      <c r="AE75" s="242"/>
      <c r="AF75" s="242">
        <v>3.23</v>
      </c>
      <c r="AG75" s="242"/>
      <c r="AH75" s="242"/>
      <c r="AI75" s="242"/>
      <c r="AJ75" s="242"/>
      <c r="AK75" s="242"/>
      <c r="AL75" s="242"/>
      <c r="AM75" s="242"/>
      <c r="AN75" s="242"/>
      <c r="AO75" s="242"/>
      <c r="AP75" s="242"/>
      <c r="AQ75" s="242"/>
      <c r="AR75" s="251"/>
      <c r="AS75" s="245"/>
      <c r="AT75" s="295"/>
      <c r="AU75" s="295"/>
      <c r="AV75" s="242">
        <v>3.09</v>
      </c>
      <c r="AW75" s="295"/>
      <c r="AX75" s="295"/>
      <c r="AY75" s="295"/>
      <c r="AZ75" s="295"/>
      <c r="BA75" s="250"/>
      <c r="BB75" s="252"/>
      <c r="BC75" s="296"/>
      <c r="BD75" s="295"/>
      <c r="BE75" s="295"/>
      <c r="BF75" s="295"/>
      <c r="BG75" s="295"/>
      <c r="BH75" s="295"/>
      <c r="BI75" s="295"/>
      <c r="BJ75" s="295"/>
      <c r="BK75" s="295"/>
      <c r="BL75" s="295"/>
      <c r="BM75" s="338"/>
      <c r="BN75" s="245"/>
      <c r="BO75" s="295"/>
      <c r="BP75" s="295">
        <v>6.39</v>
      </c>
      <c r="BQ75" s="295"/>
      <c r="BR75" s="295"/>
      <c r="BS75" s="295"/>
      <c r="BT75" s="295"/>
      <c r="BU75" s="295">
        <v>2.15</v>
      </c>
      <c r="BV75" s="295"/>
      <c r="BW75" s="295"/>
      <c r="BX75" s="295"/>
      <c r="BY75" s="295">
        <v>4.3099999999999996</v>
      </c>
      <c r="BZ75" s="295"/>
      <c r="CA75" s="295"/>
      <c r="CB75" s="295"/>
      <c r="CC75" s="295">
        <v>18.529999999999998</v>
      </c>
      <c r="CD75" s="242"/>
      <c r="CE75" s="295"/>
      <c r="CF75" s="295"/>
      <c r="CG75" s="295"/>
      <c r="CH75" s="295"/>
      <c r="CI75" s="242"/>
      <c r="CJ75" s="242"/>
      <c r="CK75" s="295"/>
      <c r="CL75" s="295"/>
      <c r="CM75" s="242"/>
      <c r="CN75" s="242"/>
      <c r="CO75" s="242"/>
      <c r="CP75" s="242"/>
      <c r="CQ75" s="242"/>
      <c r="CR75" s="242"/>
      <c r="CS75" s="295"/>
      <c r="CT75" s="295"/>
      <c r="CU75" s="242"/>
      <c r="CV75" s="295"/>
      <c r="CW75" s="338"/>
    </row>
    <row r="76" spans="1:101" ht="15.75">
      <c r="A76" s="231" t="s">
        <v>162</v>
      </c>
      <c r="B76" s="232" t="s">
        <v>128</v>
      </c>
      <c r="C76" s="266">
        <v>1E-3</v>
      </c>
      <c r="D76" s="337"/>
      <c r="E76" s="250"/>
      <c r="F76" s="248"/>
      <c r="G76" s="250"/>
      <c r="H76" s="248"/>
      <c r="I76" s="248"/>
      <c r="J76" s="250"/>
      <c r="K76" s="248"/>
      <c r="L76" s="248"/>
      <c r="M76" s="236"/>
      <c r="N76" s="236"/>
      <c r="O76" s="248"/>
      <c r="P76" s="250"/>
      <c r="Q76" s="236"/>
      <c r="R76" s="248"/>
      <c r="S76" s="248"/>
      <c r="T76" s="251"/>
      <c r="U76" s="337"/>
      <c r="V76" s="250"/>
      <c r="W76" s="248"/>
      <c r="X76" s="248"/>
      <c r="Y76" s="248"/>
      <c r="Z76" s="248"/>
      <c r="AA76" s="248"/>
      <c r="AB76" s="250"/>
      <c r="AC76" s="248"/>
      <c r="AD76" s="248"/>
      <c r="AE76" s="248"/>
      <c r="AF76" s="250"/>
      <c r="AG76" s="248"/>
      <c r="AH76" s="248"/>
      <c r="AI76" s="248"/>
      <c r="AJ76" s="248"/>
      <c r="AK76" s="248"/>
      <c r="AL76" s="250"/>
      <c r="AM76" s="250"/>
      <c r="AN76" s="250"/>
      <c r="AO76" s="248"/>
      <c r="AP76" s="248"/>
      <c r="AQ76" s="248"/>
      <c r="AR76" s="237"/>
      <c r="AS76" s="337"/>
      <c r="AT76" s="248"/>
      <c r="AU76" s="248"/>
      <c r="AV76" s="250"/>
      <c r="AW76" s="248"/>
      <c r="AX76" s="248"/>
      <c r="AY76" s="248"/>
      <c r="AZ76" s="248"/>
      <c r="BA76" s="250"/>
      <c r="BB76" s="252"/>
      <c r="BC76" s="294"/>
      <c r="BD76" s="236"/>
      <c r="BE76" s="236"/>
      <c r="BF76" s="236"/>
      <c r="BG76" s="236"/>
      <c r="BH76" s="236"/>
      <c r="BI76" s="236"/>
      <c r="BJ76" s="236"/>
      <c r="BK76" s="248"/>
      <c r="BL76" s="235"/>
      <c r="BM76" s="237"/>
      <c r="BN76" s="337"/>
      <c r="BO76" s="236"/>
      <c r="BP76" s="248">
        <v>1E-3</v>
      </c>
      <c r="BQ76" s="236"/>
      <c r="BR76" s="235"/>
      <c r="BS76" s="236"/>
      <c r="BT76" s="236"/>
      <c r="BU76" s="235"/>
      <c r="BV76" s="236"/>
      <c r="BW76" s="235"/>
      <c r="BX76" s="236"/>
      <c r="BY76" s="236"/>
      <c r="BZ76" s="235"/>
      <c r="CA76" s="236"/>
      <c r="CB76" s="236"/>
      <c r="CC76" s="236"/>
      <c r="CD76" s="235"/>
      <c r="CE76" s="236"/>
      <c r="CF76" s="236"/>
      <c r="CG76" s="236"/>
      <c r="CH76" s="236"/>
      <c r="CI76" s="235"/>
      <c r="CJ76" s="235"/>
      <c r="CK76" s="236"/>
      <c r="CL76" s="236"/>
      <c r="CM76" s="235"/>
      <c r="CN76" s="235"/>
      <c r="CO76" s="235"/>
      <c r="CP76" s="235"/>
      <c r="CQ76" s="235"/>
      <c r="CR76" s="235"/>
      <c r="CS76" s="236"/>
      <c r="CT76" s="236"/>
      <c r="CU76" s="235"/>
      <c r="CV76" s="236"/>
      <c r="CW76" s="237"/>
    </row>
    <row r="77" spans="1:101" ht="15.75">
      <c r="A77" s="231"/>
      <c r="B77" s="232" t="s">
        <v>103</v>
      </c>
      <c r="C77" s="233">
        <v>3.06</v>
      </c>
      <c r="D77" s="337"/>
      <c r="E77" s="250"/>
      <c r="F77" s="257"/>
      <c r="G77" s="250"/>
      <c r="H77" s="257"/>
      <c r="I77" s="257"/>
      <c r="J77" s="250"/>
      <c r="K77" s="257"/>
      <c r="L77" s="257"/>
      <c r="M77" s="295"/>
      <c r="N77" s="295"/>
      <c r="O77" s="295"/>
      <c r="P77" s="242"/>
      <c r="Q77" s="295"/>
      <c r="R77" s="257"/>
      <c r="S77" s="257"/>
      <c r="T77" s="339"/>
      <c r="U77" s="245"/>
      <c r="V77" s="242"/>
      <c r="W77" s="242"/>
      <c r="X77" s="242"/>
      <c r="Y77" s="242"/>
      <c r="Z77" s="242"/>
      <c r="AA77" s="242"/>
      <c r="AB77" s="242"/>
      <c r="AC77" s="242"/>
      <c r="AD77" s="242"/>
      <c r="AE77" s="242"/>
      <c r="AF77" s="242"/>
      <c r="AG77" s="242"/>
      <c r="AH77" s="242"/>
      <c r="AI77" s="242"/>
      <c r="AJ77" s="242"/>
      <c r="AK77" s="242"/>
      <c r="AL77" s="242"/>
      <c r="AM77" s="242"/>
      <c r="AN77" s="242"/>
      <c r="AO77" s="242"/>
      <c r="AP77" s="242"/>
      <c r="AQ77" s="242"/>
      <c r="AR77" s="237"/>
      <c r="AS77" s="245"/>
      <c r="AT77" s="295"/>
      <c r="AU77" s="295"/>
      <c r="AV77" s="242"/>
      <c r="AW77" s="295"/>
      <c r="AX77" s="295"/>
      <c r="AY77" s="295"/>
      <c r="AZ77" s="295"/>
      <c r="BA77" s="250"/>
      <c r="BB77" s="252"/>
      <c r="BC77" s="296"/>
      <c r="BD77" s="295"/>
      <c r="BE77" s="295"/>
      <c r="BF77" s="295"/>
      <c r="BG77" s="295"/>
      <c r="BH77" s="295"/>
      <c r="BI77" s="295"/>
      <c r="BJ77" s="295"/>
      <c r="BK77" s="295"/>
      <c r="BL77" s="242"/>
      <c r="BM77" s="338"/>
      <c r="BN77" s="245"/>
      <c r="BO77" s="295"/>
      <c r="BP77" s="295">
        <v>3.06</v>
      </c>
      <c r="BQ77" s="295"/>
      <c r="BR77" s="242"/>
      <c r="BS77" s="295"/>
      <c r="BT77" s="295"/>
      <c r="BU77" s="295"/>
      <c r="BV77" s="295"/>
      <c r="BW77" s="295"/>
      <c r="BX77" s="295"/>
      <c r="BY77" s="295"/>
      <c r="BZ77" s="242"/>
      <c r="CA77" s="295"/>
      <c r="CB77" s="295"/>
      <c r="CC77" s="295"/>
      <c r="CD77" s="242"/>
      <c r="CE77" s="295"/>
      <c r="CF77" s="295"/>
      <c r="CG77" s="295"/>
      <c r="CH77" s="295"/>
      <c r="CI77" s="242"/>
      <c r="CJ77" s="242"/>
      <c r="CK77" s="295"/>
      <c r="CL77" s="295"/>
      <c r="CM77" s="242"/>
      <c r="CN77" s="242"/>
      <c r="CO77" s="242"/>
      <c r="CP77" s="242"/>
      <c r="CQ77" s="242"/>
      <c r="CR77" s="242"/>
      <c r="CS77" s="295"/>
      <c r="CT77" s="295"/>
      <c r="CU77" s="242"/>
      <c r="CV77" s="243"/>
      <c r="CW77" s="253"/>
    </row>
    <row r="78" spans="1:101" ht="15.75">
      <c r="A78" s="231" t="s">
        <v>163</v>
      </c>
      <c r="B78" s="232" t="s">
        <v>128</v>
      </c>
      <c r="C78" s="233">
        <v>0.01</v>
      </c>
      <c r="D78" s="337"/>
      <c r="E78" s="250"/>
      <c r="F78" s="248"/>
      <c r="G78" s="250"/>
      <c r="H78" s="248"/>
      <c r="I78" s="257"/>
      <c r="J78" s="250"/>
      <c r="K78" s="248"/>
      <c r="L78" s="248"/>
      <c r="M78" s="236"/>
      <c r="N78" s="236"/>
      <c r="O78" s="248"/>
      <c r="P78" s="250"/>
      <c r="Q78" s="236"/>
      <c r="R78" s="248"/>
      <c r="S78" s="248"/>
      <c r="T78" s="251"/>
      <c r="U78" s="337"/>
      <c r="V78" s="250"/>
      <c r="W78" s="248"/>
      <c r="X78" s="248"/>
      <c r="Y78" s="248"/>
      <c r="Z78" s="248"/>
      <c r="AA78" s="257"/>
      <c r="AB78" s="250"/>
      <c r="AC78" s="248"/>
      <c r="AD78" s="248"/>
      <c r="AE78" s="248"/>
      <c r="AF78" s="250"/>
      <c r="AG78" s="248"/>
      <c r="AH78" s="248"/>
      <c r="AI78" s="248"/>
      <c r="AJ78" s="248"/>
      <c r="AK78" s="248"/>
      <c r="AL78" s="250"/>
      <c r="AM78" s="250"/>
      <c r="AN78" s="250"/>
      <c r="AO78" s="248"/>
      <c r="AP78" s="248">
        <v>0.01</v>
      </c>
      <c r="AQ78" s="248"/>
      <c r="AR78" s="251"/>
      <c r="AS78" s="258"/>
      <c r="AT78" s="248"/>
      <c r="AU78" s="248"/>
      <c r="AV78" s="248"/>
      <c r="AW78" s="248"/>
      <c r="AX78" s="248"/>
      <c r="AY78" s="250"/>
      <c r="AZ78" s="248"/>
      <c r="BA78" s="250"/>
      <c r="BB78" s="252"/>
      <c r="BC78" s="294"/>
      <c r="BD78" s="236"/>
      <c r="BE78" s="236"/>
      <c r="BF78" s="236"/>
      <c r="BG78" s="236"/>
      <c r="BH78" s="236"/>
      <c r="BI78" s="236"/>
      <c r="BJ78" s="236"/>
      <c r="BK78" s="248"/>
      <c r="BL78" s="235"/>
      <c r="BM78" s="237"/>
      <c r="BN78" s="337"/>
      <c r="BO78" s="236"/>
      <c r="BP78" s="248"/>
      <c r="BQ78" s="248"/>
      <c r="BR78" s="235"/>
      <c r="BS78" s="248"/>
      <c r="BT78" s="236"/>
      <c r="BU78" s="235"/>
      <c r="BV78" s="236"/>
      <c r="BW78" s="235"/>
      <c r="BX78" s="236"/>
      <c r="BY78" s="248"/>
      <c r="BZ78" s="235"/>
      <c r="CA78" s="236"/>
      <c r="CB78" s="236"/>
      <c r="CC78" s="235"/>
      <c r="CD78" s="235"/>
      <c r="CE78" s="236"/>
      <c r="CF78" s="236"/>
      <c r="CG78" s="236"/>
      <c r="CH78" s="236"/>
      <c r="CI78" s="235"/>
      <c r="CJ78" s="235"/>
      <c r="CK78" s="236"/>
      <c r="CL78" s="236"/>
      <c r="CM78" s="235"/>
      <c r="CN78" s="235"/>
      <c r="CO78" s="235"/>
      <c r="CP78" s="235"/>
      <c r="CQ78" s="235"/>
      <c r="CR78" s="235"/>
      <c r="CS78" s="236"/>
      <c r="CT78" s="236"/>
      <c r="CU78" s="235"/>
      <c r="CV78" s="236"/>
      <c r="CW78" s="237"/>
    </row>
    <row r="79" spans="1:101" ht="15.75">
      <c r="A79" s="231"/>
      <c r="B79" s="232" t="s">
        <v>103</v>
      </c>
      <c r="C79" s="233">
        <v>11.44</v>
      </c>
      <c r="D79" s="245"/>
      <c r="E79" s="242"/>
      <c r="F79" s="295"/>
      <c r="G79" s="295"/>
      <c r="H79" s="295"/>
      <c r="I79" s="295"/>
      <c r="J79" s="242"/>
      <c r="K79" s="295"/>
      <c r="L79" s="295"/>
      <c r="M79" s="295"/>
      <c r="N79" s="295"/>
      <c r="O79" s="295"/>
      <c r="P79" s="242"/>
      <c r="Q79" s="295"/>
      <c r="R79" s="295"/>
      <c r="S79" s="295"/>
      <c r="T79" s="338"/>
      <c r="U79" s="245"/>
      <c r="V79" s="242"/>
      <c r="W79" s="242"/>
      <c r="X79" s="242"/>
      <c r="Y79" s="242"/>
      <c r="Z79" s="242"/>
      <c r="AA79" s="242"/>
      <c r="AB79" s="242"/>
      <c r="AC79" s="242"/>
      <c r="AD79" s="242"/>
      <c r="AE79" s="242"/>
      <c r="AF79" s="242"/>
      <c r="AG79" s="242"/>
      <c r="AH79" s="242"/>
      <c r="AI79" s="242"/>
      <c r="AJ79" s="242"/>
      <c r="AK79" s="295"/>
      <c r="AL79" s="242"/>
      <c r="AM79" s="242"/>
      <c r="AN79" s="242"/>
      <c r="AO79" s="242"/>
      <c r="AP79" s="242">
        <v>11.44</v>
      </c>
      <c r="AQ79" s="242"/>
      <c r="AR79" s="244"/>
      <c r="AS79" s="245"/>
      <c r="AT79" s="295"/>
      <c r="AU79" s="295"/>
      <c r="AV79" s="295"/>
      <c r="AW79" s="295"/>
      <c r="AX79" s="295"/>
      <c r="AY79" s="295"/>
      <c r="AZ79" s="295"/>
      <c r="BA79" s="246"/>
      <c r="BB79" s="278"/>
      <c r="BC79" s="296"/>
      <c r="BD79" s="295"/>
      <c r="BE79" s="295"/>
      <c r="BF79" s="295"/>
      <c r="BG79" s="295"/>
      <c r="BH79" s="295"/>
      <c r="BI79" s="295"/>
      <c r="BJ79" s="295"/>
      <c r="BK79" s="295"/>
      <c r="BL79" s="242"/>
      <c r="BM79" s="338"/>
      <c r="BN79" s="245"/>
      <c r="BO79" s="295"/>
      <c r="BP79" s="295"/>
      <c r="BQ79" s="295"/>
      <c r="BR79" s="295"/>
      <c r="BS79" s="295"/>
      <c r="BT79" s="295"/>
      <c r="BU79" s="295"/>
      <c r="BV79" s="295"/>
      <c r="BW79" s="295"/>
      <c r="BX79" s="295"/>
      <c r="BY79" s="295"/>
      <c r="BZ79" s="295"/>
      <c r="CA79" s="295"/>
      <c r="CB79" s="295"/>
      <c r="CC79" s="295"/>
      <c r="CD79" s="242"/>
      <c r="CE79" s="295"/>
      <c r="CF79" s="295"/>
      <c r="CG79" s="295"/>
      <c r="CH79" s="295"/>
      <c r="CI79" s="242"/>
      <c r="CJ79" s="242"/>
      <c r="CK79" s="295"/>
      <c r="CL79" s="295"/>
      <c r="CM79" s="242"/>
      <c r="CN79" s="242"/>
      <c r="CO79" s="242"/>
      <c r="CP79" s="242"/>
      <c r="CQ79" s="242"/>
      <c r="CR79" s="242"/>
      <c r="CS79" s="295"/>
      <c r="CT79" s="295"/>
      <c r="CU79" s="295"/>
      <c r="CV79" s="295"/>
      <c r="CW79" s="338"/>
    </row>
    <row r="80" spans="1:101" s="275" customFormat="1" ht="15.75">
      <c r="A80" s="272" t="s">
        <v>164</v>
      </c>
      <c r="B80" s="232" t="s">
        <v>122</v>
      </c>
      <c r="C80" s="268">
        <v>11</v>
      </c>
      <c r="D80" s="234"/>
      <c r="E80" s="235">
        <v>2</v>
      </c>
      <c r="F80" s="235"/>
      <c r="G80" s="235"/>
      <c r="H80" s="235"/>
      <c r="I80" s="235"/>
      <c r="J80" s="235"/>
      <c r="K80" s="235"/>
      <c r="L80" s="235"/>
      <c r="M80" s="235"/>
      <c r="N80" s="235">
        <v>1</v>
      </c>
      <c r="O80" s="235"/>
      <c r="P80" s="235"/>
      <c r="Q80" s="235"/>
      <c r="R80" s="235"/>
      <c r="S80" s="235"/>
      <c r="T80" s="239"/>
      <c r="U80" s="234"/>
      <c r="V80" s="235"/>
      <c r="W80" s="235"/>
      <c r="X80" s="235"/>
      <c r="Y80" s="235"/>
      <c r="Z80" s="235"/>
      <c r="AA80" s="235"/>
      <c r="AB80" s="235"/>
      <c r="AC80" s="235"/>
      <c r="AD80" s="235"/>
      <c r="AE80" s="235"/>
      <c r="AF80" s="235"/>
      <c r="AG80" s="235"/>
      <c r="AH80" s="235"/>
      <c r="AI80" s="235"/>
      <c r="AJ80" s="235"/>
      <c r="AK80" s="235"/>
      <c r="AL80" s="235">
        <v>2</v>
      </c>
      <c r="AM80" s="235"/>
      <c r="AN80" s="235"/>
      <c r="AO80" s="235"/>
      <c r="AP80" s="235"/>
      <c r="AQ80" s="235">
        <v>1</v>
      </c>
      <c r="AR80" s="239"/>
      <c r="AS80" s="269"/>
      <c r="AT80" s="260"/>
      <c r="AU80" s="260"/>
      <c r="AV80" s="260"/>
      <c r="AW80" s="260"/>
      <c r="AX80" s="260"/>
      <c r="AY80" s="260">
        <v>1</v>
      </c>
      <c r="AZ80" s="260">
        <v>1</v>
      </c>
      <c r="BA80" s="260">
        <v>1</v>
      </c>
      <c r="BB80" s="281"/>
      <c r="BC80" s="234"/>
      <c r="BD80" s="235"/>
      <c r="BE80" s="235"/>
      <c r="BF80" s="235"/>
      <c r="BG80" s="235"/>
      <c r="BH80" s="235"/>
      <c r="BI80" s="235"/>
      <c r="BJ80" s="235"/>
      <c r="BK80" s="235"/>
      <c r="BL80" s="235"/>
      <c r="BM80" s="239"/>
      <c r="BN80" s="234"/>
      <c r="BO80" s="235"/>
      <c r="BP80" s="260">
        <v>2</v>
      </c>
      <c r="BQ80" s="235"/>
      <c r="BR80" s="235"/>
      <c r="BS80" s="235"/>
      <c r="BT80" s="235"/>
      <c r="BU80" s="235"/>
      <c r="BV80" s="235"/>
      <c r="BW80" s="235"/>
      <c r="BX80" s="235"/>
      <c r="BY80" s="235"/>
      <c r="BZ80" s="235"/>
      <c r="CA80" s="235"/>
      <c r="CB80" s="235"/>
      <c r="CC80" s="235"/>
      <c r="CD80" s="235"/>
      <c r="CE80" s="235"/>
      <c r="CF80" s="235"/>
      <c r="CG80" s="235"/>
      <c r="CH80" s="235"/>
      <c r="CI80" s="235"/>
      <c r="CJ80" s="235"/>
      <c r="CK80" s="235"/>
      <c r="CL80" s="235"/>
      <c r="CM80" s="235"/>
      <c r="CN80" s="235"/>
      <c r="CO80" s="235"/>
      <c r="CP80" s="235"/>
      <c r="CQ80" s="235"/>
      <c r="CR80" s="235"/>
      <c r="CS80" s="235"/>
      <c r="CT80" s="235"/>
      <c r="CU80" s="235"/>
      <c r="CV80" s="235"/>
      <c r="CW80" s="239"/>
    </row>
    <row r="81" spans="1:101" s="275" customFormat="1" ht="15.75">
      <c r="A81" s="298"/>
      <c r="B81" s="232" t="s">
        <v>103</v>
      </c>
      <c r="C81" s="233">
        <v>65.929999999999993</v>
      </c>
      <c r="D81" s="245"/>
      <c r="E81" s="242">
        <v>11.04</v>
      </c>
      <c r="F81" s="242"/>
      <c r="G81" s="242"/>
      <c r="H81" s="242"/>
      <c r="I81" s="242"/>
      <c r="J81" s="242"/>
      <c r="K81" s="242"/>
      <c r="L81" s="242"/>
      <c r="M81" s="242"/>
      <c r="N81" s="242">
        <v>5.61</v>
      </c>
      <c r="O81" s="242"/>
      <c r="P81" s="242"/>
      <c r="Q81" s="242"/>
      <c r="R81" s="242"/>
      <c r="S81" s="242"/>
      <c r="T81" s="244"/>
      <c r="U81" s="245"/>
      <c r="V81" s="242"/>
      <c r="W81" s="242"/>
      <c r="X81" s="242"/>
      <c r="Y81" s="242"/>
      <c r="Z81" s="242"/>
      <c r="AA81" s="242"/>
      <c r="AB81" s="242"/>
      <c r="AC81" s="242"/>
      <c r="AD81" s="242"/>
      <c r="AE81" s="242"/>
      <c r="AF81" s="242"/>
      <c r="AG81" s="242"/>
      <c r="AH81" s="242"/>
      <c r="AI81" s="242"/>
      <c r="AJ81" s="242"/>
      <c r="AK81" s="242"/>
      <c r="AL81" s="242">
        <v>15.34</v>
      </c>
      <c r="AM81" s="242"/>
      <c r="AN81" s="242"/>
      <c r="AO81" s="242"/>
      <c r="AP81" s="242"/>
      <c r="AQ81" s="242">
        <v>5.45</v>
      </c>
      <c r="AR81" s="244"/>
      <c r="AS81" s="245"/>
      <c r="AT81" s="242"/>
      <c r="AU81" s="242"/>
      <c r="AV81" s="242"/>
      <c r="AW81" s="242"/>
      <c r="AX81" s="242"/>
      <c r="AY81" s="242">
        <v>4.91</v>
      </c>
      <c r="AZ81" s="242">
        <v>4.7699999999999996</v>
      </c>
      <c r="BA81" s="242">
        <v>4.82</v>
      </c>
      <c r="BB81" s="244"/>
      <c r="BC81" s="245"/>
      <c r="BD81" s="242"/>
      <c r="BE81" s="242"/>
      <c r="BF81" s="242"/>
      <c r="BG81" s="242"/>
      <c r="BH81" s="242"/>
      <c r="BI81" s="242"/>
      <c r="BJ81" s="242"/>
      <c r="BK81" s="242"/>
      <c r="BL81" s="242"/>
      <c r="BM81" s="244"/>
      <c r="BN81" s="245"/>
      <c r="BO81" s="242"/>
      <c r="BP81" s="242">
        <v>13.99</v>
      </c>
      <c r="BQ81" s="242"/>
      <c r="BR81" s="242"/>
      <c r="BS81" s="242"/>
      <c r="BT81" s="242"/>
      <c r="BU81" s="242"/>
      <c r="BV81" s="242"/>
      <c r="BW81" s="242"/>
      <c r="BX81" s="242"/>
      <c r="BY81" s="242"/>
      <c r="BZ81" s="242"/>
      <c r="CA81" s="242"/>
      <c r="CB81" s="242"/>
      <c r="CC81" s="242"/>
      <c r="CD81" s="242"/>
      <c r="CE81" s="242"/>
      <c r="CF81" s="242"/>
      <c r="CG81" s="242"/>
      <c r="CH81" s="242"/>
      <c r="CI81" s="242"/>
      <c r="CJ81" s="242"/>
      <c r="CK81" s="242"/>
      <c r="CL81" s="242"/>
      <c r="CM81" s="242"/>
      <c r="CN81" s="242"/>
      <c r="CO81" s="242"/>
      <c r="CP81" s="242"/>
      <c r="CQ81" s="242"/>
      <c r="CR81" s="242"/>
      <c r="CS81" s="242"/>
      <c r="CT81" s="242"/>
      <c r="CU81" s="242"/>
      <c r="CV81" s="242"/>
      <c r="CW81" s="244"/>
    </row>
    <row r="82" spans="1:101" ht="15.75">
      <c r="A82" s="267" t="s">
        <v>165</v>
      </c>
      <c r="B82" s="232" t="s">
        <v>122</v>
      </c>
      <c r="C82" s="268">
        <v>32</v>
      </c>
      <c r="D82" s="234"/>
      <c r="E82" s="235"/>
      <c r="F82" s="236"/>
      <c r="G82" s="235"/>
      <c r="H82" s="236"/>
      <c r="I82" s="236"/>
      <c r="J82" s="235"/>
      <c r="K82" s="236"/>
      <c r="L82" s="236"/>
      <c r="M82" s="236"/>
      <c r="N82" s="236"/>
      <c r="O82" s="236"/>
      <c r="P82" s="235"/>
      <c r="Q82" s="236"/>
      <c r="R82" s="236"/>
      <c r="S82" s="236"/>
      <c r="T82" s="237"/>
      <c r="U82" s="294"/>
      <c r="V82" s="235"/>
      <c r="W82" s="235"/>
      <c r="X82" s="236"/>
      <c r="Y82" s="236"/>
      <c r="Z82" s="236"/>
      <c r="AA82" s="282"/>
      <c r="AB82" s="235"/>
      <c r="AC82" s="236">
        <v>2</v>
      </c>
      <c r="AD82" s="236"/>
      <c r="AE82" s="236"/>
      <c r="AF82" s="235"/>
      <c r="AG82" s="236"/>
      <c r="AH82" s="236"/>
      <c r="AI82" s="236"/>
      <c r="AJ82" s="236"/>
      <c r="AK82" s="236"/>
      <c r="AL82" s="235"/>
      <c r="AM82" s="235"/>
      <c r="AN82" s="235"/>
      <c r="AO82" s="236"/>
      <c r="AP82" s="236"/>
      <c r="AQ82" s="236"/>
      <c r="AR82" s="237"/>
      <c r="AS82" s="341"/>
      <c r="AT82" s="270"/>
      <c r="AU82" s="270"/>
      <c r="AV82" s="260">
        <v>2</v>
      </c>
      <c r="AW82" s="270"/>
      <c r="AX82" s="270"/>
      <c r="AY82" s="270"/>
      <c r="AZ82" s="270"/>
      <c r="BA82" s="260"/>
      <c r="BB82" s="281"/>
      <c r="BC82" s="294"/>
      <c r="BD82" s="241"/>
      <c r="BE82" s="236"/>
      <c r="BF82" s="236"/>
      <c r="BG82" s="236"/>
      <c r="BH82" s="236"/>
      <c r="BI82" s="241"/>
      <c r="BJ82" s="236"/>
      <c r="BK82" s="236"/>
      <c r="BL82" s="241"/>
      <c r="BM82" s="237"/>
      <c r="BN82" s="294"/>
      <c r="BO82" s="236"/>
      <c r="BP82" s="270"/>
      <c r="BQ82" s="236">
        <v>24</v>
      </c>
      <c r="BR82" s="235"/>
      <c r="BS82" s="236"/>
      <c r="BT82" s="236"/>
      <c r="BU82" s="236"/>
      <c r="BV82" s="236"/>
      <c r="BW82" s="235"/>
      <c r="BX82" s="236"/>
      <c r="BY82" s="236"/>
      <c r="BZ82" s="235"/>
      <c r="CA82" s="236"/>
      <c r="CB82" s="236"/>
      <c r="CC82" s="236">
        <v>4</v>
      </c>
      <c r="CD82" s="235"/>
      <c r="CE82" s="236"/>
      <c r="CF82" s="236"/>
      <c r="CG82" s="236"/>
      <c r="CH82" s="236"/>
      <c r="CI82" s="235"/>
      <c r="CJ82" s="235"/>
      <c r="CK82" s="236"/>
      <c r="CL82" s="236"/>
      <c r="CM82" s="235"/>
      <c r="CN82" s="235"/>
      <c r="CO82" s="235"/>
      <c r="CP82" s="235"/>
      <c r="CQ82" s="235"/>
      <c r="CR82" s="235"/>
      <c r="CS82" s="236"/>
      <c r="CT82" s="236"/>
      <c r="CU82" s="235"/>
      <c r="CV82" s="236"/>
      <c r="CW82" s="237"/>
    </row>
    <row r="83" spans="1:101" ht="15.75">
      <c r="A83" s="267" t="s">
        <v>166</v>
      </c>
      <c r="B83" s="232" t="s">
        <v>103</v>
      </c>
      <c r="C83" s="233">
        <v>74.34</v>
      </c>
      <c r="D83" s="245"/>
      <c r="E83" s="242"/>
      <c r="F83" s="295"/>
      <c r="G83" s="295"/>
      <c r="H83" s="295"/>
      <c r="I83" s="295"/>
      <c r="J83" s="242"/>
      <c r="K83" s="242"/>
      <c r="L83" s="295"/>
      <c r="M83" s="295"/>
      <c r="N83" s="295"/>
      <c r="O83" s="295"/>
      <c r="P83" s="242"/>
      <c r="Q83" s="295"/>
      <c r="R83" s="295"/>
      <c r="S83" s="242"/>
      <c r="T83" s="338"/>
      <c r="U83" s="245"/>
      <c r="V83" s="242"/>
      <c r="W83" s="242"/>
      <c r="X83" s="242"/>
      <c r="Y83" s="242"/>
      <c r="Z83" s="242"/>
      <c r="AA83" s="243"/>
      <c r="AB83" s="242"/>
      <c r="AC83" s="242">
        <v>2.09</v>
      </c>
      <c r="AD83" s="242"/>
      <c r="AE83" s="242"/>
      <c r="AF83" s="242"/>
      <c r="AG83" s="242"/>
      <c r="AH83" s="242"/>
      <c r="AI83" s="242"/>
      <c r="AJ83" s="242"/>
      <c r="AK83" s="242"/>
      <c r="AL83" s="242"/>
      <c r="AM83" s="242"/>
      <c r="AN83" s="242"/>
      <c r="AO83" s="242"/>
      <c r="AP83" s="242"/>
      <c r="AQ83" s="242"/>
      <c r="AR83" s="244"/>
      <c r="AS83" s="245"/>
      <c r="AT83" s="295"/>
      <c r="AU83" s="242"/>
      <c r="AV83" s="295">
        <v>2.95</v>
      </c>
      <c r="AW83" s="295"/>
      <c r="AX83" s="242"/>
      <c r="AY83" s="295"/>
      <c r="AZ83" s="295"/>
      <c r="BA83" s="250"/>
      <c r="BB83" s="252"/>
      <c r="BC83" s="296"/>
      <c r="BD83" s="295"/>
      <c r="BE83" s="295"/>
      <c r="BF83" s="295"/>
      <c r="BG83" s="295"/>
      <c r="BH83" s="295"/>
      <c r="BI83" s="295"/>
      <c r="BJ83" s="295"/>
      <c r="BK83" s="295"/>
      <c r="BL83" s="295"/>
      <c r="BM83" s="338"/>
      <c r="BN83" s="245"/>
      <c r="BO83" s="295"/>
      <c r="BP83" s="295"/>
      <c r="BQ83" s="295">
        <v>63.96</v>
      </c>
      <c r="BR83" s="295"/>
      <c r="BS83" s="295"/>
      <c r="BT83" s="295"/>
      <c r="BU83" s="295"/>
      <c r="BV83" s="295"/>
      <c r="BW83" s="295"/>
      <c r="BX83" s="295"/>
      <c r="BY83" s="295"/>
      <c r="BZ83" s="295"/>
      <c r="CA83" s="295"/>
      <c r="CB83" s="295"/>
      <c r="CC83" s="295">
        <v>5.34</v>
      </c>
      <c r="CD83" s="242"/>
      <c r="CE83" s="295"/>
      <c r="CF83" s="295"/>
      <c r="CG83" s="295"/>
      <c r="CH83" s="295"/>
      <c r="CI83" s="242"/>
      <c r="CJ83" s="242"/>
      <c r="CK83" s="295"/>
      <c r="CL83" s="295"/>
      <c r="CM83" s="242"/>
      <c r="CN83" s="242"/>
      <c r="CO83" s="242"/>
      <c r="CP83" s="242"/>
      <c r="CQ83" s="242"/>
      <c r="CR83" s="295"/>
      <c r="CS83" s="295"/>
      <c r="CT83" s="295"/>
      <c r="CU83" s="295"/>
      <c r="CV83" s="295"/>
      <c r="CW83" s="338"/>
    </row>
    <row r="84" spans="1:101" ht="15.75">
      <c r="A84" s="284" t="s">
        <v>167</v>
      </c>
      <c r="B84" s="285" t="s">
        <v>103</v>
      </c>
      <c r="C84" s="286">
        <v>12.129999999999999</v>
      </c>
      <c r="D84" s="287">
        <v>0</v>
      </c>
      <c r="E84" s="288">
        <v>0.31</v>
      </c>
      <c r="F84" s="288">
        <v>0</v>
      </c>
      <c r="G84" s="288">
        <v>0</v>
      </c>
      <c r="H84" s="288">
        <v>0.61</v>
      </c>
      <c r="I84" s="288">
        <v>0</v>
      </c>
      <c r="J84" s="288">
        <v>0</v>
      </c>
      <c r="K84" s="288">
        <v>0</v>
      </c>
      <c r="L84" s="288">
        <v>0</v>
      </c>
      <c r="M84" s="288">
        <v>0</v>
      </c>
      <c r="N84" s="288">
        <v>0</v>
      </c>
      <c r="O84" s="288">
        <v>0</v>
      </c>
      <c r="P84" s="288">
        <v>0</v>
      </c>
      <c r="Q84" s="288">
        <v>0</v>
      </c>
      <c r="R84" s="288">
        <v>0</v>
      </c>
      <c r="S84" s="288">
        <v>0</v>
      </c>
      <c r="T84" s="286">
        <v>1.22</v>
      </c>
      <c r="U84" s="287">
        <v>0.61</v>
      </c>
      <c r="V84" s="288">
        <v>0</v>
      </c>
      <c r="W84" s="288">
        <v>0.3</v>
      </c>
      <c r="X84" s="288">
        <v>0</v>
      </c>
      <c r="Y84" s="288">
        <v>0</v>
      </c>
      <c r="Z84" s="288">
        <v>0</v>
      </c>
      <c r="AA84" s="288">
        <v>0</v>
      </c>
      <c r="AB84" s="288">
        <v>0</v>
      </c>
      <c r="AC84" s="288">
        <v>0</v>
      </c>
      <c r="AD84" s="288">
        <v>4.3</v>
      </c>
      <c r="AE84" s="288">
        <v>0</v>
      </c>
      <c r="AF84" s="288">
        <v>0.3</v>
      </c>
      <c r="AG84" s="288">
        <v>0</v>
      </c>
      <c r="AH84" s="288">
        <v>0</v>
      </c>
      <c r="AI84" s="288">
        <v>0</v>
      </c>
      <c r="AJ84" s="288">
        <v>0</v>
      </c>
      <c r="AK84" s="288">
        <v>0</v>
      </c>
      <c r="AL84" s="288">
        <v>0</v>
      </c>
      <c r="AM84" s="288">
        <v>0</v>
      </c>
      <c r="AN84" s="288">
        <v>0</v>
      </c>
      <c r="AO84" s="288">
        <v>0</v>
      </c>
      <c r="AP84" s="288">
        <v>0</v>
      </c>
      <c r="AQ84" s="288">
        <v>0</v>
      </c>
      <c r="AR84" s="286">
        <v>0</v>
      </c>
      <c r="AS84" s="287">
        <v>0</v>
      </c>
      <c r="AT84" s="288">
        <v>0</v>
      </c>
      <c r="AU84" s="288">
        <v>0</v>
      </c>
      <c r="AV84" s="288">
        <v>0</v>
      </c>
      <c r="AW84" s="288">
        <v>0</v>
      </c>
      <c r="AX84" s="288">
        <v>0</v>
      </c>
      <c r="AY84" s="288">
        <v>0</v>
      </c>
      <c r="AZ84" s="288">
        <v>0</v>
      </c>
      <c r="BA84" s="288">
        <v>0</v>
      </c>
      <c r="BB84" s="286">
        <v>0</v>
      </c>
      <c r="BC84" s="287">
        <v>0</v>
      </c>
      <c r="BD84" s="288">
        <v>0</v>
      </c>
      <c r="BE84" s="288">
        <v>0</v>
      </c>
      <c r="BF84" s="288">
        <v>0</v>
      </c>
      <c r="BG84" s="288">
        <v>0</v>
      </c>
      <c r="BH84" s="288">
        <v>0</v>
      </c>
      <c r="BI84" s="288">
        <v>0</v>
      </c>
      <c r="BJ84" s="288">
        <v>0</v>
      </c>
      <c r="BK84" s="288">
        <v>0</v>
      </c>
      <c r="BL84" s="288">
        <v>0</v>
      </c>
      <c r="BM84" s="286">
        <v>4.4800000000000004</v>
      </c>
      <c r="BN84" s="287">
        <v>0</v>
      </c>
      <c r="BO84" s="288">
        <v>0</v>
      </c>
      <c r="BP84" s="288">
        <v>0</v>
      </c>
      <c r="BQ84" s="288">
        <v>0</v>
      </c>
      <c r="BR84" s="288">
        <v>0</v>
      </c>
      <c r="BS84" s="288">
        <v>0</v>
      </c>
      <c r="BT84" s="288">
        <v>0</v>
      </c>
      <c r="BU84" s="288">
        <v>0</v>
      </c>
      <c r="BV84" s="288">
        <v>0</v>
      </c>
      <c r="BW84" s="288">
        <v>0</v>
      </c>
      <c r="BX84" s="288">
        <v>0</v>
      </c>
      <c r="BY84" s="288">
        <v>0</v>
      </c>
      <c r="BZ84" s="288">
        <v>0</v>
      </c>
      <c r="CA84" s="288">
        <v>0</v>
      </c>
      <c r="CB84" s="288">
        <v>0</v>
      </c>
      <c r="CC84" s="288">
        <v>0</v>
      </c>
      <c r="CD84" s="288">
        <v>0</v>
      </c>
      <c r="CE84" s="288">
        <v>0</v>
      </c>
      <c r="CF84" s="288">
        <v>0</v>
      </c>
      <c r="CG84" s="288">
        <v>0</v>
      </c>
      <c r="CH84" s="288">
        <v>0</v>
      </c>
      <c r="CI84" s="288">
        <v>0</v>
      </c>
      <c r="CJ84" s="288">
        <v>0</v>
      </c>
      <c r="CK84" s="288">
        <v>0</v>
      </c>
      <c r="CL84" s="288">
        <v>0</v>
      </c>
      <c r="CM84" s="288">
        <v>0</v>
      </c>
      <c r="CN84" s="288">
        <v>0</v>
      </c>
      <c r="CO84" s="288">
        <v>0</v>
      </c>
      <c r="CP84" s="288">
        <v>0</v>
      </c>
      <c r="CQ84" s="288">
        <v>0</v>
      </c>
      <c r="CR84" s="288">
        <v>0</v>
      </c>
      <c r="CS84" s="288">
        <v>0</v>
      </c>
      <c r="CT84" s="288">
        <v>0</v>
      </c>
      <c r="CU84" s="288">
        <v>0</v>
      </c>
      <c r="CV84" s="288">
        <v>0</v>
      </c>
      <c r="CW84" s="286">
        <v>0</v>
      </c>
    </row>
    <row r="85" spans="1:101" s="275" customFormat="1" ht="15.75">
      <c r="A85" s="272" t="s">
        <v>168</v>
      </c>
      <c r="B85" s="232" t="s">
        <v>128</v>
      </c>
      <c r="C85" s="233">
        <v>0</v>
      </c>
      <c r="D85" s="234"/>
      <c r="E85" s="235"/>
      <c r="F85" s="235"/>
      <c r="G85" s="235"/>
      <c r="H85" s="235"/>
      <c r="I85" s="235"/>
      <c r="J85" s="250"/>
      <c r="K85" s="235"/>
      <c r="L85" s="235"/>
      <c r="M85" s="235"/>
      <c r="N85" s="250"/>
      <c r="O85" s="235"/>
      <c r="P85" s="250"/>
      <c r="Q85" s="250"/>
      <c r="R85" s="250"/>
      <c r="S85" s="250"/>
      <c r="T85" s="239"/>
      <c r="U85" s="249"/>
      <c r="V85" s="250"/>
      <c r="W85" s="250"/>
      <c r="X85" s="250"/>
      <c r="Y85" s="250"/>
      <c r="Z85" s="250"/>
      <c r="AA85" s="250"/>
      <c r="AB85" s="250"/>
      <c r="AC85" s="250"/>
      <c r="AD85" s="250"/>
      <c r="AE85" s="250"/>
      <c r="AF85" s="250"/>
      <c r="AG85" s="250"/>
      <c r="AH85" s="250"/>
      <c r="AI85" s="250"/>
      <c r="AJ85" s="250"/>
      <c r="AK85" s="250"/>
      <c r="AL85" s="250"/>
      <c r="AM85" s="250"/>
      <c r="AN85" s="250"/>
      <c r="AO85" s="250"/>
      <c r="AP85" s="250"/>
      <c r="AQ85" s="250"/>
      <c r="AR85" s="239"/>
      <c r="AS85" s="245"/>
      <c r="AT85" s="250"/>
      <c r="AU85" s="250"/>
      <c r="AV85" s="250"/>
      <c r="AW85" s="250"/>
      <c r="AX85" s="250"/>
      <c r="AY85" s="250"/>
      <c r="AZ85" s="250"/>
      <c r="BA85" s="242"/>
      <c r="BB85" s="252"/>
      <c r="BC85" s="234"/>
      <c r="BD85" s="235"/>
      <c r="BE85" s="235"/>
      <c r="BF85" s="235"/>
      <c r="BG85" s="235"/>
      <c r="BH85" s="235"/>
      <c r="BI85" s="235"/>
      <c r="BJ85" s="235"/>
      <c r="BK85" s="235"/>
      <c r="BL85" s="235"/>
      <c r="BM85" s="239"/>
      <c r="BN85" s="249"/>
      <c r="BO85" s="250"/>
      <c r="BP85" s="235"/>
      <c r="BQ85" s="235"/>
      <c r="BR85" s="235"/>
      <c r="BS85" s="235"/>
      <c r="BT85" s="235"/>
      <c r="BU85" s="235"/>
      <c r="BV85" s="235"/>
      <c r="BW85" s="235"/>
      <c r="BX85" s="235"/>
      <c r="BY85" s="235"/>
      <c r="BZ85" s="235"/>
      <c r="CA85" s="235"/>
      <c r="CB85" s="235"/>
      <c r="CC85" s="235"/>
      <c r="CD85" s="235"/>
      <c r="CE85" s="235"/>
      <c r="CF85" s="235"/>
      <c r="CG85" s="235"/>
      <c r="CH85" s="235"/>
      <c r="CI85" s="235"/>
      <c r="CJ85" s="235"/>
      <c r="CK85" s="235"/>
      <c r="CL85" s="235"/>
      <c r="CM85" s="235"/>
      <c r="CN85" s="235"/>
      <c r="CO85" s="235"/>
      <c r="CP85" s="235"/>
      <c r="CQ85" s="235"/>
      <c r="CR85" s="235"/>
      <c r="CS85" s="235"/>
      <c r="CT85" s="235"/>
      <c r="CU85" s="235"/>
      <c r="CV85" s="235"/>
      <c r="CW85" s="239"/>
    </row>
    <row r="86" spans="1:101" s="275" customFormat="1" ht="15.75">
      <c r="A86" s="272" t="s">
        <v>169</v>
      </c>
      <c r="B86" s="232" t="s">
        <v>103</v>
      </c>
      <c r="C86" s="233">
        <v>0</v>
      </c>
      <c r="D86" s="245"/>
      <c r="E86" s="242"/>
      <c r="F86" s="242"/>
      <c r="G86" s="242"/>
      <c r="H86" s="242"/>
      <c r="I86" s="242"/>
      <c r="J86" s="242"/>
      <c r="K86" s="242"/>
      <c r="L86" s="242"/>
      <c r="M86" s="242"/>
      <c r="N86" s="242"/>
      <c r="O86" s="242"/>
      <c r="P86" s="242"/>
      <c r="Q86" s="242"/>
      <c r="R86" s="242"/>
      <c r="S86" s="242"/>
      <c r="T86" s="244"/>
      <c r="U86" s="245"/>
      <c r="V86" s="242"/>
      <c r="W86" s="242"/>
      <c r="X86" s="242"/>
      <c r="Y86" s="242"/>
      <c r="Z86" s="242"/>
      <c r="AA86" s="242"/>
      <c r="AB86" s="242"/>
      <c r="AC86" s="242"/>
      <c r="AD86" s="242"/>
      <c r="AE86" s="242"/>
      <c r="AF86" s="242"/>
      <c r="AG86" s="242"/>
      <c r="AH86" s="242"/>
      <c r="AI86" s="242"/>
      <c r="AJ86" s="242"/>
      <c r="AK86" s="242"/>
      <c r="AL86" s="242"/>
      <c r="AM86" s="242"/>
      <c r="AN86" s="242"/>
      <c r="AO86" s="242"/>
      <c r="AP86" s="242"/>
      <c r="AQ86" s="242"/>
      <c r="AR86" s="244"/>
      <c r="AS86" s="245"/>
      <c r="AT86" s="242"/>
      <c r="AU86" s="242"/>
      <c r="AV86" s="242"/>
      <c r="AW86" s="242"/>
      <c r="AX86" s="242"/>
      <c r="AY86" s="242"/>
      <c r="AZ86" s="242"/>
      <c r="BA86" s="242"/>
      <c r="BB86" s="244"/>
      <c r="BC86" s="245"/>
      <c r="BD86" s="242"/>
      <c r="BE86" s="242"/>
      <c r="BF86" s="242"/>
      <c r="BG86" s="242"/>
      <c r="BH86" s="242"/>
      <c r="BI86" s="242"/>
      <c r="BJ86" s="242"/>
      <c r="BK86" s="242"/>
      <c r="BL86" s="242"/>
      <c r="BM86" s="244"/>
      <c r="BN86" s="245"/>
      <c r="BO86" s="242"/>
      <c r="BP86" s="242"/>
      <c r="BQ86" s="242"/>
      <c r="BR86" s="242"/>
      <c r="BS86" s="242"/>
      <c r="BT86" s="242"/>
      <c r="BU86" s="242"/>
      <c r="BV86" s="242"/>
      <c r="BW86" s="242"/>
      <c r="BX86" s="242"/>
      <c r="BY86" s="242"/>
      <c r="BZ86" s="242"/>
      <c r="CA86" s="242"/>
      <c r="CB86" s="242"/>
      <c r="CC86" s="242"/>
      <c r="CD86" s="242"/>
      <c r="CE86" s="242"/>
      <c r="CF86" s="242"/>
      <c r="CG86" s="242"/>
      <c r="CH86" s="242"/>
      <c r="CI86" s="242"/>
      <c r="CJ86" s="242"/>
      <c r="CK86" s="242"/>
      <c r="CL86" s="242"/>
      <c r="CM86" s="242"/>
      <c r="CN86" s="242"/>
      <c r="CO86" s="242"/>
      <c r="CP86" s="242"/>
      <c r="CQ86" s="242"/>
      <c r="CR86" s="242"/>
      <c r="CS86" s="242"/>
      <c r="CT86" s="242"/>
      <c r="CU86" s="242"/>
      <c r="CV86" s="242"/>
      <c r="CW86" s="244"/>
    </row>
    <row r="87" spans="1:101" ht="15.75">
      <c r="A87" s="267" t="s">
        <v>170</v>
      </c>
      <c r="B87" s="232" t="s">
        <v>122</v>
      </c>
      <c r="C87" s="268">
        <v>62</v>
      </c>
      <c r="D87" s="234"/>
      <c r="E87" s="235">
        <v>1</v>
      </c>
      <c r="F87" s="282"/>
      <c r="G87" s="241"/>
      <c r="H87" s="241">
        <v>2</v>
      </c>
      <c r="I87" s="241"/>
      <c r="J87" s="235"/>
      <c r="K87" s="282"/>
      <c r="L87" s="282"/>
      <c r="M87" s="282"/>
      <c r="N87" s="282"/>
      <c r="O87" s="282"/>
      <c r="P87" s="235"/>
      <c r="Q87" s="282"/>
      <c r="R87" s="282"/>
      <c r="S87" s="282"/>
      <c r="T87" s="300">
        <v>4</v>
      </c>
      <c r="U87" s="240">
        <v>2</v>
      </c>
      <c r="V87" s="235"/>
      <c r="W87" s="235">
        <v>1</v>
      </c>
      <c r="X87" s="282"/>
      <c r="Y87" s="282"/>
      <c r="Z87" s="282"/>
      <c r="AA87" s="282"/>
      <c r="AB87" s="235"/>
      <c r="AC87" s="282"/>
      <c r="AD87" s="282">
        <v>50</v>
      </c>
      <c r="AE87" s="282"/>
      <c r="AF87" s="235">
        <v>1</v>
      </c>
      <c r="AG87" s="282"/>
      <c r="AH87" s="282"/>
      <c r="AI87" s="282"/>
      <c r="AJ87" s="282"/>
      <c r="AK87" s="282"/>
      <c r="AL87" s="235"/>
      <c r="AM87" s="235"/>
      <c r="AN87" s="235"/>
      <c r="AO87" s="282"/>
      <c r="AP87" s="282"/>
      <c r="AQ87" s="282"/>
      <c r="AR87" s="300"/>
      <c r="AS87" s="240"/>
      <c r="AT87" s="236"/>
      <c r="AU87" s="301"/>
      <c r="AV87" s="260"/>
      <c r="AW87" s="260"/>
      <c r="AX87" s="301"/>
      <c r="AY87" s="236"/>
      <c r="AZ87" s="301"/>
      <c r="BA87" s="260"/>
      <c r="BB87" s="281"/>
      <c r="BC87" s="294"/>
      <c r="BD87" s="282"/>
      <c r="BE87" s="282"/>
      <c r="BF87" s="282"/>
      <c r="BG87" s="282"/>
      <c r="BH87" s="282"/>
      <c r="BI87" s="241"/>
      <c r="BJ87" s="282"/>
      <c r="BK87" s="282"/>
      <c r="BL87" s="235"/>
      <c r="BM87" s="300">
        <v>1</v>
      </c>
      <c r="BN87" s="294"/>
      <c r="BO87" s="282"/>
      <c r="BP87" s="282"/>
      <c r="BQ87" s="282"/>
      <c r="BR87" s="235"/>
      <c r="BS87" s="282"/>
      <c r="BT87" s="282"/>
      <c r="BU87" s="282"/>
      <c r="BV87" s="282"/>
      <c r="BW87" s="235"/>
      <c r="BX87" s="282"/>
      <c r="BY87" s="282"/>
      <c r="BZ87" s="235"/>
      <c r="CA87" s="282"/>
      <c r="CB87" s="282"/>
      <c r="CC87" s="282"/>
      <c r="CD87" s="235"/>
      <c r="CE87" s="282"/>
      <c r="CF87" s="282"/>
      <c r="CG87" s="282"/>
      <c r="CH87" s="282"/>
      <c r="CI87" s="282"/>
      <c r="CJ87" s="235"/>
      <c r="CK87" s="282"/>
      <c r="CL87" s="282"/>
      <c r="CM87" s="235"/>
      <c r="CN87" s="282"/>
      <c r="CO87" s="235"/>
      <c r="CP87" s="235"/>
      <c r="CQ87" s="235"/>
      <c r="CR87" s="235"/>
      <c r="CS87" s="282"/>
      <c r="CT87" s="282"/>
      <c r="CU87" s="235"/>
      <c r="CV87" s="282"/>
      <c r="CW87" s="300"/>
    </row>
    <row r="88" spans="1:101" ht="15.75">
      <c r="A88" s="267" t="s">
        <v>171</v>
      </c>
      <c r="B88" s="232" t="s">
        <v>103</v>
      </c>
      <c r="C88" s="233">
        <v>12.129999999999999</v>
      </c>
      <c r="D88" s="245"/>
      <c r="E88" s="242">
        <v>0.31</v>
      </c>
      <c r="F88" s="295"/>
      <c r="G88" s="295"/>
      <c r="H88" s="295">
        <v>0.61</v>
      </c>
      <c r="I88" s="295"/>
      <c r="J88" s="242"/>
      <c r="K88" s="295"/>
      <c r="L88" s="295"/>
      <c r="M88" s="295"/>
      <c r="N88" s="295"/>
      <c r="O88" s="295"/>
      <c r="P88" s="242"/>
      <c r="Q88" s="295"/>
      <c r="R88" s="295"/>
      <c r="S88" s="295"/>
      <c r="T88" s="338">
        <v>1.22</v>
      </c>
      <c r="U88" s="255">
        <v>0.61</v>
      </c>
      <c r="V88" s="243"/>
      <c r="W88" s="243">
        <v>0.3</v>
      </c>
      <c r="X88" s="242"/>
      <c r="Y88" s="242"/>
      <c r="Z88" s="242"/>
      <c r="AA88" s="242"/>
      <c r="AB88" s="242"/>
      <c r="AC88" s="242"/>
      <c r="AD88" s="242">
        <v>4.3</v>
      </c>
      <c r="AE88" s="242"/>
      <c r="AF88" s="242">
        <v>0.3</v>
      </c>
      <c r="AG88" s="242"/>
      <c r="AH88" s="242"/>
      <c r="AI88" s="242"/>
      <c r="AJ88" s="242"/>
      <c r="AK88" s="242"/>
      <c r="AL88" s="242"/>
      <c r="AM88" s="242"/>
      <c r="AN88" s="242"/>
      <c r="AO88" s="242"/>
      <c r="AP88" s="242"/>
      <c r="AQ88" s="242"/>
      <c r="AR88" s="338"/>
      <c r="AS88" s="245"/>
      <c r="AT88" s="295"/>
      <c r="AU88" s="295"/>
      <c r="AV88" s="295"/>
      <c r="AW88" s="295"/>
      <c r="AX88" s="295"/>
      <c r="AY88" s="295"/>
      <c r="AZ88" s="295"/>
      <c r="BA88" s="250"/>
      <c r="BB88" s="252"/>
      <c r="BC88" s="296"/>
      <c r="BD88" s="295"/>
      <c r="BE88" s="295"/>
      <c r="BF88" s="295"/>
      <c r="BG88" s="295"/>
      <c r="BH88" s="295"/>
      <c r="BI88" s="243"/>
      <c r="BJ88" s="295"/>
      <c r="BK88" s="295"/>
      <c r="BL88" s="243"/>
      <c r="BM88" s="244">
        <v>4.4800000000000004</v>
      </c>
      <c r="BN88" s="245"/>
      <c r="BO88" s="295"/>
      <c r="BP88" s="295"/>
      <c r="BQ88" s="295"/>
      <c r="BR88" s="295"/>
      <c r="BS88" s="295"/>
      <c r="BT88" s="295"/>
      <c r="BU88" s="295"/>
      <c r="BV88" s="295"/>
      <c r="BW88" s="295"/>
      <c r="BX88" s="295"/>
      <c r="BY88" s="295"/>
      <c r="BZ88" s="295"/>
      <c r="CA88" s="295"/>
      <c r="CB88" s="295"/>
      <c r="CC88" s="295"/>
      <c r="CD88" s="242"/>
      <c r="CE88" s="295"/>
      <c r="CF88" s="295"/>
      <c r="CG88" s="295"/>
      <c r="CH88" s="295"/>
      <c r="CI88" s="295"/>
      <c r="CJ88" s="242"/>
      <c r="CK88" s="295"/>
      <c r="CL88" s="295"/>
      <c r="CM88" s="242"/>
      <c r="CN88" s="295"/>
      <c r="CO88" s="242"/>
      <c r="CP88" s="242"/>
      <c r="CQ88" s="242"/>
      <c r="CR88" s="295"/>
      <c r="CS88" s="295"/>
      <c r="CT88" s="295"/>
      <c r="CU88" s="295"/>
      <c r="CV88" s="295"/>
      <c r="CW88" s="338"/>
    </row>
    <row r="89" spans="1:101" s="275" customFormat="1" ht="15.75">
      <c r="A89" s="272" t="s">
        <v>172</v>
      </c>
      <c r="B89" s="232" t="s">
        <v>122</v>
      </c>
      <c r="C89" s="233">
        <v>0</v>
      </c>
      <c r="D89" s="234"/>
      <c r="E89" s="235"/>
      <c r="F89" s="235"/>
      <c r="G89" s="235"/>
      <c r="H89" s="235"/>
      <c r="I89" s="235"/>
      <c r="J89" s="235"/>
      <c r="K89" s="235"/>
      <c r="L89" s="235"/>
      <c r="M89" s="235"/>
      <c r="N89" s="235"/>
      <c r="O89" s="235"/>
      <c r="P89" s="235"/>
      <c r="Q89" s="235"/>
      <c r="R89" s="235"/>
      <c r="S89" s="235"/>
      <c r="T89" s="239"/>
      <c r="U89" s="234"/>
      <c r="V89" s="235"/>
      <c r="W89" s="235"/>
      <c r="X89" s="235"/>
      <c r="Y89" s="235"/>
      <c r="Z89" s="235"/>
      <c r="AA89" s="235"/>
      <c r="AB89" s="235"/>
      <c r="AC89" s="235"/>
      <c r="AD89" s="235"/>
      <c r="AE89" s="235"/>
      <c r="AF89" s="235"/>
      <c r="AG89" s="235"/>
      <c r="AH89" s="235"/>
      <c r="AI89" s="235"/>
      <c r="AJ89" s="235"/>
      <c r="AK89" s="235"/>
      <c r="AL89" s="235"/>
      <c r="AM89" s="235"/>
      <c r="AN89" s="235"/>
      <c r="AO89" s="235"/>
      <c r="AP89" s="235"/>
      <c r="AQ89" s="235"/>
      <c r="AR89" s="239"/>
      <c r="AS89" s="269"/>
      <c r="AT89" s="260"/>
      <c r="AU89" s="260"/>
      <c r="AV89" s="260"/>
      <c r="AW89" s="260"/>
      <c r="AX89" s="260"/>
      <c r="AY89" s="260"/>
      <c r="AZ89" s="260"/>
      <c r="BA89" s="260"/>
      <c r="BB89" s="281"/>
      <c r="BC89" s="234"/>
      <c r="BD89" s="235"/>
      <c r="BE89" s="235"/>
      <c r="BF89" s="235"/>
      <c r="BG89" s="235"/>
      <c r="BH89" s="235"/>
      <c r="BI89" s="235"/>
      <c r="BJ89" s="235"/>
      <c r="BK89" s="235"/>
      <c r="BL89" s="235"/>
      <c r="BM89" s="239"/>
      <c r="BN89" s="234"/>
      <c r="BO89" s="235"/>
      <c r="BP89" s="235"/>
      <c r="BQ89" s="235"/>
      <c r="BR89" s="235"/>
      <c r="BS89" s="235"/>
      <c r="BT89" s="235"/>
      <c r="BU89" s="235"/>
      <c r="BV89" s="235"/>
      <c r="BW89" s="235"/>
      <c r="BX89" s="235"/>
      <c r="BY89" s="235"/>
      <c r="BZ89" s="235"/>
      <c r="CA89" s="235"/>
      <c r="CB89" s="235"/>
      <c r="CC89" s="235"/>
      <c r="CD89" s="235"/>
      <c r="CE89" s="235"/>
      <c r="CF89" s="235"/>
      <c r="CG89" s="235"/>
      <c r="CH89" s="235"/>
      <c r="CI89" s="235"/>
      <c r="CJ89" s="235"/>
      <c r="CK89" s="235"/>
      <c r="CL89" s="235"/>
      <c r="CM89" s="235"/>
      <c r="CN89" s="235"/>
      <c r="CO89" s="235"/>
      <c r="CP89" s="235"/>
      <c r="CQ89" s="235"/>
      <c r="CR89" s="235"/>
      <c r="CS89" s="235"/>
      <c r="CT89" s="235"/>
      <c r="CU89" s="235"/>
      <c r="CV89" s="235"/>
      <c r="CW89" s="239"/>
    </row>
    <row r="90" spans="1:101" s="275" customFormat="1" ht="18.75" customHeight="1">
      <c r="A90" s="272"/>
      <c r="B90" s="232" t="s">
        <v>103</v>
      </c>
      <c r="C90" s="233">
        <v>0</v>
      </c>
      <c r="D90" s="245"/>
      <c r="E90" s="242"/>
      <c r="F90" s="242"/>
      <c r="G90" s="242"/>
      <c r="H90" s="242"/>
      <c r="I90" s="242"/>
      <c r="J90" s="242"/>
      <c r="K90" s="242"/>
      <c r="L90" s="242"/>
      <c r="M90" s="242"/>
      <c r="N90" s="242"/>
      <c r="O90" s="242"/>
      <c r="P90" s="242"/>
      <c r="Q90" s="242"/>
      <c r="R90" s="242"/>
      <c r="S90" s="242"/>
      <c r="T90" s="244"/>
      <c r="U90" s="245"/>
      <c r="V90" s="242"/>
      <c r="W90" s="242"/>
      <c r="X90" s="242"/>
      <c r="Y90" s="242"/>
      <c r="Z90" s="242"/>
      <c r="AA90" s="242"/>
      <c r="AB90" s="242"/>
      <c r="AC90" s="242"/>
      <c r="AD90" s="242"/>
      <c r="AE90" s="242"/>
      <c r="AF90" s="242"/>
      <c r="AG90" s="242"/>
      <c r="AH90" s="242"/>
      <c r="AI90" s="242"/>
      <c r="AJ90" s="242"/>
      <c r="AK90" s="242"/>
      <c r="AL90" s="242"/>
      <c r="AM90" s="242"/>
      <c r="AN90" s="242"/>
      <c r="AO90" s="242"/>
      <c r="AP90" s="242"/>
      <c r="AQ90" s="242"/>
      <c r="AR90" s="244"/>
      <c r="AS90" s="245"/>
      <c r="AT90" s="242"/>
      <c r="AU90" s="242"/>
      <c r="AV90" s="242"/>
      <c r="AW90" s="242"/>
      <c r="AX90" s="242"/>
      <c r="AY90" s="242"/>
      <c r="AZ90" s="242"/>
      <c r="BA90" s="250"/>
      <c r="BB90" s="252"/>
      <c r="BC90" s="245"/>
      <c r="BD90" s="242"/>
      <c r="BE90" s="242"/>
      <c r="BF90" s="242"/>
      <c r="BG90" s="242"/>
      <c r="BH90" s="242"/>
      <c r="BI90" s="242"/>
      <c r="BJ90" s="242"/>
      <c r="BK90" s="242"/>
      <c r="BL90" s="242"/>
      <c r="BM90" s="244"/>
      <c r="BN90" s="245"/>
      <c r="BO90" s="242"/>
      <c r="BP90" s="242"/>
      <c r="BQ90" s="242"/>
      <c r="BR90" s="242"/>
      <c r="BS90" s="242"/>
      <c r="BT90" s="242"/>
      <c r="BU90" s="242"/>
      <c r="BV90" s="242"/>
      <c r="BW90" s="242"/>
      <c r="BX90" s="242"/>
      <c r="BY90" s="242"/>
      <c r="BZ90" s="242"/>
      <c r="CA90" s="242"/>
      <c r="CB90" s="242"/>
      <c r="CC90" s="242"/>
      <c r="CD90" s="242"/>
      <c r="CE90" s="242"/>
      <c r="CF90" s="242"/>
      <c r="CG90" s="242"/>
      <c r="CH90" s="242"/>
      <c r="CI90" s="242"/>
      <c r="CJ90" s="242"/>
      <c r="CK90" s="242"/>
      <c r="CL90" s="242"/>
      <c r="CM90" s="242"/>
      <c r="CN90" s="242"/>
      <c r="CO90" s="242"/>
      <c r="CP90" s="242"/>
      <c r="CQ90" s="242"/>
      <c r="CR90" s="242"/>
      <c r="CS90" s="242"/>
      <c r="CT90" s="242"/>
      <c r="CU90" s="242"/>
      <c r="CV90" s="242"/>
      <c r="CW90" s="244"/>
    </row>
    <row r="91" spans="1:101" s="275" customFormat="1" ht="18.75" customHeight="1">
      <c r="A91" s="302" t="s">
        <v>173</v>
      </c>
      <c r="B91" s="303" t="s">
        <v>103</v>
      </c>
      <c r="C91" s="304">
        <v>0</v>
      </c>
      <c r="D91" s="305"/>
      <c r="E91" s="306"/>
      <c r="F91" s="306"/>
      <c r="G91" s="306"/>
      <c r="H91" s="306"/>
      <c r="I91" s="306"/>
      <c r="J91" s="306"/>
      <c r="K91" s="306"/>
      <c r="L91" s="306"/>
      <c r="M91" s="306"/>
      <c r="N91" s="306"/>
      <c r="O91" s="306"/>
      <c r="P91" s="306"/>
      <c r="Q91" s="306"/>
      <c r="R91" s="306"/>
      <c r="S91" s="306"/>
      <c r="T91" s="307"/>
      <c r="U91" s="305"/>
      <c r="V91" s="306"/>
      <c r="W91" s="306"/>
      <c r="X91" s="306"/>
      <c r="Y91" s="306"/>
      <c r="Z91" s="306"/>
      <c r="AA91" s="306"/>
      <c r="AB91" s="306"/>
      <c r="AC91" s="306"/>
      <c r="AD91" s="306"/>
      <c r="AE91" s="306"/>
      <c r="AF91" s="306"/>
      <c r="AG91" s="306"/>
      <c r="AH91" s="306"/>
      <c r="AI91" s="306"/>
      <c r="AJ91" s="306"/>
      <c r="AK91" s="306"/>
      <c r="AL91" s="306"/>
      <c r="AM91" s="306"/>
      <c r="AN91" s="306"/>
      <c r="AO91" s="306"/>
      <c r="AP91" s="306"/>
      <c r="AQ91" s="306"/>
      <c r="AR91" s="307"/>
      <c r="AS91" s="305"/>
      <c r="AT91" s="306"/>
      <c r="AU91" s="306"/>
      <c r="AV91" s="306"/>
      <c r="AW91" s="306"/>
      <c r="AX91" s="306"/>
      <c r="AY91" s="306"/>
      <c r="AZ91" s="306"/>
      <c r="BA91" s="342"/>
      <c r="BB91" s="309"/>
      <c r="BC91" s="305"/>
      <c r="BD91" s="306"/>
      <c r="BE91" s="306"/>
      <c r="BF91" s="306"/>
      <c r="BG91" s="306"/>
      <c r="BH91" s="306"/>
      <c r="BI91" s="306"/>
      <c r="BJ91" s="306"/>
      <c r="BK91" s="306"/>
      <c r="BL91" s="306"/>
      <c r="BM91" s="307"/>
      <c r="BN91" s="305"/>
      <c r="BO91" s="306"/>
      <c r="BP91" s="306"/>
      <c r="BQ91" s="306"/>
      <c r="BR91" s="306"/>
      <c r="BS91" s="306"/>
      <c r="BT91" s="306"/>
      <c r="BU91" s="306"/>
      <c r="BV91" s="306"/>
      <c r="BW91" s="306"/>
      <c r="BX91" s="306"/>
      <c r="BY91" s="306"/>
      <c r="BZ91" s="306"/>
      <c r="CA91" s="306"/>
      <c r="CB91" s="306"/>
      <c r="CC91" s="306"/>
      <c r="CD91" s="306"/>
      <c r="CE91" s="306"/>
      <c r="CF91" s="306"/>
      <c r="CG91" s="306"/>
      <c r="CH91" s="306"/>
      <c r="CI91" s="306"/>
      <c r="CJ91" s="306"/>
      <c r="CK91" s="306"/>
      <c r="CL91" s="306"/>
      <c r="CM91" s="306"/>
      <c r="CN91" s="306"/>
      <c r="CO91" s="306"/>
      <c r="CP91" s="306"/>
      <c r="CQ91" s="306"/>
      <c r="CR91" s="306"/>
      <c r="CS91" s="306"/>
      <c r="CT91" s="306"/>
      <c r="CU91" s="306"/>
      <c r="CV91" s="306"/>
      <c r="CW91" s="307"/>
    </row>
    <row r="92" spans="1:101" s="275" customFormat="1" ht="18.75" customHeight="1">
      <c r="A92" s="426" t="s">
        <v>174</v>
      </c>
      <c r="B92" s="282" t="s">
        <v>103</v>
      </c>
      <c r="C92" s="233">
        <v>0</v>
      </c>
      <c r="D92" s="245"/>
      <c r="E92" s="242"/>
      <c r="F92" s="242"/>
      <c r="G92" s="242"/>
      <c r="H92" s="242"/>
      <c r="I92" s="242"/>
      <c r="J92" s="242"/>
      <c r="K92" s="242"/>
      <c r="L92" s="242"/>
      <c r="M92" s="242"/>
      <c r="N92" s="242"/>
      <c r="O92" s="242"/>
      <c r="P92" s="242"/>
      <c r="Q92" s="242"/>
      <c r="R92" s="242"/>
      <c r="S92" s="242"/>
      <c r="T92" s="244"/>
      <c r="U92" s="245"/>
      <c r="V92" s="242"/>
      <c r="W92" s="242"/>
      <c r="X92" s="242"/>
      <c r="Y92" s="242"/>
      <c r="Z92" s="242"/>
      <c r="AA92" s="242"/>
      <c r="AB92" s="242"/>
      <c r="AC92" s="242"/>
      <c r="AD92" s="242"/>
      <c r="AE92" s="242"/>
      <c r="AF92" s="242"/>
      <c r="AG92" s="242"/>
      <c r="AH92" s="242"/>
      <c r="AI92" s="242"/>
      <c r="AJ92" s="242"/>
      <c r="AK92" s="242"/>
      <c r="AL92" s="242"/>
      <c r="AM92" s="242"/>
      <c r="AN92" s="242"/>
      <c r="AO92" s="242"/>
      <c r="AP92" s="242"/>
      <c r="AQ92" s="242"/>
      <c r="AR92" s="244"/>
      <c r="AS92" s="245"/>
      <c r="AT92" s="242"/>
      <c r="AU92" s="242"/>
      <c r="AV92" s="242"/>
      <c r="AW92" s="242"/>
      <c r="AX92" s="242"/>
      <c r="AY92" s="242"/>
      <c r="AZ92" s="242"/>
      <c r="BA92" s="250"/>
      <c r="BB92" s="252"/>
      <c r="BC92" s="245"/>
      <c r="BD92" s="242"/>
      <c r="BE92" s="242"/>
      <c r="BF92" s="242"/>
      <c r="BG92" s="242"/>
      <c r="BH92" s="242"/>
      <c r="BI92" s="242"/>
      <c r="BJ92" s="242"/>
      <c r="BK92" s="242"/>
      <c r="BL92" s="242"/>
      <c r="BM92" s="244"/>
      <c r="BN92" s="245"/>
      <c r="BO92" s="242"/>
      <c r="BP92" s="242"/>
      <c r="BQ92" s="242"/>
      <c r="BR92" s="242"/>
      <c r="BS92" s="242"/>
      <c r="BT92" s="242"/>
      <c r="BU92" s="242"/>
      <c r="BV92" s="242"/>
      <c r="BW92" s="242"/>
      <c r="BX92" s="242"/>
      <c r="BY92" s="242"/>
      <c r="BZ92" s="242"/>
      <c r="CA92" s="242"/>
      <c r="CB92" s="242"/>
      <c r="CC92" s="242"/>
      <c r="CD92" s="242"/>
      <c r="CE92" s="242"/>
      <c r="CF92" s="242"/>
      <c r="CG92" s="242"/>
      <c r="CH92" s="242"/>
      <c r="CI92" s="242"/>
      <c r="CJ92" s="242"/>
      <c r="CK92" s="242"/>
      <c r="CL92" s="242"/>
      <c r="CM92" s="242"/>
      <c r="CN92" s="242"/>
      <c r="CO92" s="242"/>
      <c r="CP92" s="242"/>
      <c r="CQ92" s="242"/>
      <c r="CR92" s="242"/>
      <c r="CS92" s="242"/>
      <c r="CT92" s="242"/>
      <c r="CU92" s="242"/>
      <c r="CV92" s="242"/>
      <c r="CW92" s="244"/>
    </row>
    <row r="93" spans="1:101" s="275" customFormat="1" ht="18.75" customHeight="1">
      <c r="A93" s="426" t="s">
        <v>175</v>
      </c>
      <c r="B93" s="282" t="s">
        <v>103</v>
      </c>
      <c r="C93" s="233">
        <v>0</v>
      </c>
      <c r="D93" s="245"/>
      <c r="E93" s="242"/>
      <c r="F93" s="242"/>
      <c r="G93" s="242"/>
      <c r="H93" s="242"/>
      <c r="I93" s="242"/>
      <c r="J93" s="242"/>
      <c r="K93" s="242"/>
      <c r="L93" s="242"/>
      <c r="M93" s="242"/>
      <c r="N93" s="242"/>
      <c r="O93" s="242"/>
      <c r="P93" s="242"/>
      <c r="Q93" s="242"/>
      <c r="R93" s="242"/>
      <c r="S93" s="242"/>
      <c r="T93" s="244"/>
      <c r="U93" s="245"/>
      <c r="V93" s="242"/>
      <c r="W93" s="242"/>
      <c r="X93" s="242"/>
      <c r="Y93" s="242"/>
      <c r="Z93" s="242"/>
      <c r="AA93" s="242"/>
      <c r="AB93" s="242"/>
      <c r="AC93" s="242"/>
      <c r="AD93" s="242"/>
      <c r="AE93" s="242"/>
      <c r="AF93" s="242"/>
      <c r="AG93" s="242"/>
      <c r="AH93" s="242"/>
      <c r="AI93" s="242"/>
      <c r="AJ93" s="242"/>
      <c r="AK93" s="242"/>
      <c r="AL93" s="242"/>
      <c r="AM93" s="242"/>
      <c r="AN93" s="242"/>
      <c r="AO93" s="242"/>
      <c r="AP93" s="242"/>
      <c r="AQ93" s="242"/>
      <c r="AR93" s="244"/>
      <c r="AS93" s="245"/>
      <c r="AT93" s="242"/>
      <c r="AU93" s="242"/>
      <c r="AV93" s="242"/>
      <c r="AW93" s="242"/>
      <c r="AX93" s="242"/>
      <c r="AY93" s="242"/>
      <c r="AZ93" s="242"/>
      <c r="BA93" s="250"/>
      <c r="BB93" s="252"/>
      <c r="BC93" s="245"/>
      <c r="BD93" s="242"/>
      <c r="BE93" s="242"/>
      <c r="BF93" s="242"/>
      <c r="BG93" s="242"/>
      <c r="BH93" s="242"/>
      <c r="BI93" s="242"/>
      <c r="BJ93" s="242"/>
      <c r="BK93" s="242"/>
      <c r="BL93" s="242"/>
      <c r="BM93" s="244"/>
      <c r="BN93" s="245"/>
      <c r="BO93" s="242"/>
      <c r="BP93" s="242"/>
      <c r="BQ93" s="242"/>
      <c r="BR93" s="242"/>
      <c r="BS93" s="242"/>
      <c r="BT93" s="242"/>
      <c r="BU93" s="242"/>
      <c r="BV93" s="242"/>
      <c r="BW93" s="242"/>
      <c r="BX93" s="242"/>
      <c r="BY93" s="242"/>
      <c r="BZ93" s="242"/>
      <c r="CA93" s="242"/>
      <c r="CB93" s="242"/>
      <c r="CC93" s="242"/>
      <c r="CD93" s="242"/>
      <c r="CE93" s="242"/>
      <c r="CF93" s="242"/>
      <c r="CG93" s="242"/>
      <c r="CH93" s="242"/>
      <c r="CI93" s="242"/>
      <c r="CJ93" s="242"/>
      <c r="CK93" s="242"/>
      <c r="CL93" s="242"/>
      <c r="CM93" s="242"/>
      <c r="CN93" s="242"/>
      <c r="CO93" s="242"/>
      <c r="CP93" s="242"/>
      <c r="CQ93" s="242"/>
      <c r="CR93" s="242"/>
      <c r="CS93" s="242"/>
      <c r="CT93" s="242"/>
      <c r="CU93" s="242"/>
      <c r="CV93" s="242"/>
      <c r="CW93" s="244"/>
    </row>
    <row r="94" spans="1:101" ht="15.75">
      <c r="A94" s="311" t="s">
        <v>176</v>
      </c>
      <c r="B94" s="299" t="s">
        <v>103</v>
      </c>
      <c r="C94" s="233">
        <v>777.46000000000026</v>
      </c>
      <c r="D94" s="240">
        <v>0.38</v>
      </c>
      <c r="E94" s="235">
        <v>0</v>
      </c>
      <c r="F94" s="236">
        <v>0</v>
      </c>
      <c r="G94" s="235">
        <v>0.77</v>
      </c>
      <c r="H94" s="236">
        <v>3.31</v>
      </c>
      <c r="I94" s="236">
        <v>1.94</v>
      </c>
      <c r="J94" s="235">
        <v>0</v>
      </c>
      <c r="K94" s="236">
        <v>0</v>
      </c>
      <c r="L94" s="236">
        <v>26.39</v>
      </c>
      <c r="M94" s="236">
        <v>0</v>
      </c>
      <c r="N94" s="236">
        <v>0</v>
      </c>
      <c r="O94" s="236">
        <v>1.53</v>
      </c>
      <c r="P94" s="235">
        <v>18.100000000000001</v>
      </c>
      <c r="Q94" s="236">
        <v>0</v>
      </c>
      <c r="R94" s="236">
        <v>0.97</v>
      </c>
      <c r="S94" s="236">
        <v>0</v>
      </c>
      <c r="T94" s="237">
        <v>47.14</v>
      </c>
      <c r="U94" s="240">
        <v>6.08</v>
      </c>
      <c r="V94" s="235">
        <v>0.57999999999999996</v>
      </c>
      <c r="W94" s="236">
        <v>166.61</v>
      </c>
      <c r="X94" s="236">
        <v>14.88</v>
      </c>
      <c r="Y94" s="236">
        <v>0</v>
      </c>
      <c r="Z94" s="236">
        <v>4.62</v>
      </c>
      <c r="AA94" s="236">
        <v>13.95</v>
      </c>
      <c r="AB94" s="235">
        <v>0</v>
      </c>
      <c r="AC94" s="236">
        <v>0</v>
      </c>
      <c r="AD94" s="236">
        <v>29.05</v>
      </c>
      <c r="AE94" s="236">
        <v>5.0999999999999996</v>
      </c>
      <c r="AF94" s="235">
        <v>0</v>
      </c>
      <c r="AG94" s="236">
        <v>3.94</v>
      </c>
      <c r="AH94" s="236">
        <v>0</v>
      </c>
      <c r="AI94" s="236">
        <v>2.67</v>
      </c>
      <c r="AJ94" s="236">
        <v>0</v>
      </c>
      <c r="AK94" s="236">
        <v>0</v>
      </c>
      <c r="AL94" s="235">
        <v>0</v>
      </c>
      <c r="AM94" s="235">
        <v>8.5</v>
      </c>
      <c r="AN94" s="235">
        <v>0</v>
      </c>
      <c r="AO94" s="236">
        <v>0</v>
      </c>
      <c r="AP94" s="236">
        <v>11.81</v>
      </c>
      <c r="AQ94" s="236">
        <v>1.98</v>
      </c>
      <c r="AR94" s="237">
        <v>18.22</v>
      </c>
      <c r="AS94" s="234">
        <v>0</v>
      </c>
      <c r="AT94" s="235">
        <v>9.77</v>
      </c>
      <c r="AU94" s="235">
        <v>0</v>
      </c>
      <c r="AV94" s="235">
        <v>0</v>
      </c>
      <c r="AW94" s="235">
        <v>4.8499999999999996</v>
      </c>
      <c r="AX94" s="235">
        <v>0</v>
      </c>
      <c r="AY94" s="235">
        <v>3.11</v>
      </c>
      <c r="AZ94" s="235">
        <v>3.52</v>
      </c>
      <c r="BA94" s="235">
        <v>0</v>
      </c>
      <c r="BB94" s="239">
        <v>15.8</v>
      </c>
      <c r="BC94" s="240">
        <v>0</v>
      </c>
      <c r="BD94" s="236">
        <v>0</v>
      </c>
      <c r="BE94" s="236">
        <v>29.18</v>
      </c>
      <c r="BF94" s="236">
        <v>4.05</v>
      </c>
      <c r="BG94" s="236">
        <v>0</v>
      </c>
      <c r="BH94" s="236">
        <v>8.2899999999999991</v>
      </c>
      <c r="BI94" s="236">
        <v>0</v>
      </c>
      <c r="BJ94" s="236">
        <v>0</v>
      </c>
      <c r="BK94" s="236">
        <v>1.23</v>
      </c>
      <c r="BL94" s="235">
        <v>0</v>
      </c>
      <c r="BM94" s="237">
        <v>23.68</v>
      </c>
      <c r="BN94" s="240">
        <v>0</v>
      </c>
      <c r="BO94" s="236">
        <v>30.04</v>
      </c>
      <c r="BP94" s="236">
        <v>99.7</v>
      </c>
      <c r="BQ94" s="236">
        <v>10.42</v>
      </c>
      <c r="BR94" s="235">
        <v>0</v>
      </c>
      <c r="BS94" s="236">
        <v>0</v>
      </c>
      <c r="BT94" s="236">
        <v>5.5</v>
      </c>
      <c r="BU94" s="235">
        <v>3.53</v>
      </c>
      <c r="BV94" s="236">
        <v>96.72</v>
      </c>
      <c r="BW94" s="235">
        <v>15.56</v>
      </c>
      <c r="BX94" s="236">
        <v>7.11</v>
      </c>
      <c r="BY94" s="236">
        <v>6.83</v>
      </c>
      <c r="BZ94" s="236">
        <v>0</v>
      </c>
      <c r="CA94" s="236">
        <v>0</v>
      </c>
      <c r="CB94" s="236">
        <v>0.57999999999999996</v>
      </c>
      <c r="CC94" s="236">
        <v>9.4700000000000006</v>
      </c>
      <c r="CD94" s="235">
        <v>0</v>
      </c>
      <c r="CE94" s="236">
        <v>0</v>
      </c>
      <c r="CF94" s="236">
        <v>0</v>
      </c>
      <c r="CG94" s="236">
        <v>0</v>
      </c>
      <c r="CH94" s="236">
        <v>0</v>
      </c>
      <c r="CI94" s="235">
        <v>0</v>
      </c>
      <c r="CJ94" s="235">
        <v>0</v>
      </c>
      <c r="CK94" s="236">
        <v>0</v>
      </c>
      <c r="CL94" s="236">
        <v>0</v>
      </c>
      <c r="CM94" s="235">
        <v>0</v>
      </c>
      <c r="CN94" s="235">
        <v>0</v>
      </c>
      <c r="CO94" s="235">
        <v>0</v>
      </c>
      <c r="CP94" s="235">
        <v>0</v>
      </c>
      <c r="CQ94" s="235">
        <v>0</v>
      </c>
      <c r="CR94" s="235">
        <v>0</v>
      </c>
      <c r="CS94" s="236">
        <v>0</v>
      </c>
      <c r="CT94" s="236">
        <v>0</v>
      </c>
      <c r="CU94" s="235">
        <v>0</v>
      </c>
      <c r="CV94" s="236">
        <v>0</v>
      </c>
      <c r="CW94" s="237">
        <v>0</v>
      </c>
    </row>
    <row r="95" spans="1:101" ht="16.5" thickBot="1">
      <c r="A95" s="312" t="s">
        <v>177</v>
      </c>
      <c r="B95" s="313" t="s">
        <v>103</v>
      </c>
      <c r="C95" s="314">
        <v>7619.3499999999995</v>
      </c>
      <c r="D95" s="315">
        <v>0.38</v>
      </c>
      <c r="E95" s="316">
        <v>50.38</v>
      </c>
      <c r="F95" s="316">
        <v>0</v>
      </c>
      <c r="G95" s="316">
        <v>0.77</v>
      </c>
      <c r="H95" s="316">
        <v>3.92</v>
      </c>
      <c r="I95" s="316">
        <v>74.489999999999995</v>
      </c>
      <c r="J95" s="316">
        <v>0</v>
      </c>
      <c r="K95" s="316">
        <v>0</v>
      </c>
      <c r="L95" s="316">
        <v>26.39</v>
      </c>
      <c r="M95" s="316">
        <v>0</v>
      </c>
      <c r="N95" s="316">
        <v>29.79</v>
      </c>
      <c r="O95" s="316">
        <v>1.53</v>
      </c>
      <c r="P95" s="316">
        <v>19.25</v>
      </c>
      <c r="Q95" s="316">
        <v>0</v>
      </c>
      <c r="R95" s="316">
        <v>0.97</v>
      </c>
      <c r="S95" s="316">
        <v>0</v>
      </c>
      <c r="T95" s="314">
        <v>50.59</v>
      </c>
      <c r="U95" s="315">
        <v>8.34</v>
      </c>
      <c r="V95" s="316">
        <v>495.78</v>
      </c>
      <c r="W95" s="316">
        <v>236.29000000000002</v>
      </c>
      <c r="X95" s="316">
        <v>14.88</v>
      </c>
      <c r="Y95" s="316">
        <v>25.06</v>
      </c>
      <c r="Z95" s="316">
        <v>13.39</v>
      </c>
      <c r="AA95" s="316">
        <v>13.95</v>
      </c>
      <c r="AB95" s="316">
        <v>800.65</v>
      </c>
      <c r="AC95" s="316">
        <v>6.87</v>
      </c>
      <c r="AD95" s="316">
        <v>33.35</v>
      </c>
      <c r="AE95" s="316">
        <v>5.0999999999999996</v>
      </c>
      <c r="AF95" s="316">
        <v>3.53</v>
      </c>
      <c r="AG95" s="316">
        <v>3.94</v>
      </c>
      <c r="AH95" s="316">
        <v>0</v>
      </c>
      <c r="AI95" s="316">
        <v>4.32</v>
      </c>
      <c r="AJ95" s="316">
        <v>1.65</v>
      </c>
      <c r="AK95" s="316">
        <v>0</v>
      </c>
      <c r="AL95" s="316">
        <v>15.34</v>
      </c>
      <c r="AM95" s="316">
        <v>282.8</v>
      </c>
      <c r="AN95" s="316">
        <v>0</v>
      </c>
      <c r="AO95" s="316">
        <v>0</v>
      </c>
      <c r="AP95" s="316">
        <v>24.35</v>
      </c>
      <c r="AQ95" s="316">
        <v>58.69</v>
      </c>
      <c r="AR95" s="314">
        <v>18.22</v>
      </c>
      <c r="AS95" s="315">
        <v>0</v>
      </c>
      <c r="AT95" s="316">
        <v>9.77</v>
      </c>
      <c r="AU95" s="316">
        <v>80.400000000000006</v>
      </c>
      <c r="AV95" s="316">
        <v>6.04</v>
      </c>
      <c r="AW95" s="316">
        <v>4.8499999999999996</v>
      </c>
      <c r="AX95" s="316">
        <v>49.17</v>
      </c>
      <c r="AY95" s="316">
        <v>47.05</v>
      </c>
      <c r="AZ95" s="316">
        <v>260.91999999999996</v>
      </c>
      <c r="BA95" s="316">
        <v>4.82</v>
      </c>
      <c r="BB95" s="314">
        <v>15.8</v>
      </c>
      <c r="BC95" s="315">
        <v>0</v>
      </c>
      <c r="BD95" s="316">
        <v>0</v>
      </c>
      <c r="BE95" s="316">
        <v>29.18</v>
      </c>
      <c r="BF95" s="316">
        <v>4.05</v>
      </c>
      <c r="BG95" s="316">
        <v>0</v>
      </c>
      <c r="BH95" s="316">
        <v>8.2899999999999991</v>
      </c>
      <c r="BI95" s="316">
        <v>23.9</v>
      </c>
      <c r="BJ95" s="316">
        <v>0</v>
      </c>
      <c r="BK95" s="316">
        <v>657.4</v>
      </c>
      <c r="BL95" s="316">
        <v>0</v>
      </c>
      <c r="BM95" s="314">
        <v>526.98</v>
      </c>
      <c r="BN95" s="315">
        <v>290.83999999999997</v>
      </c>
      <c r="BO95" s="316">
        <v>31.24</v>
      </c>
      <c r="BP95" s="316">
        <v>920.54</v>
      </c>
      <c r="BQ95" s="316">
        <v>74.38</v>
      </c>
      <c r="BR95" s="316">
        <v>0</v>
      </c>
      <c r="BS95" s="316">
        <v>0</v>
      </c>
      <c r="BT95" s="316">
        <v>5.5</v>
      </c>
      <c r="BU95" s="316">
        <v>5.68</v>
      </c>
      <c r="BV95" s="316">
        <v>97.32</v>
      </c>
      <c r="BW95" s="316">
        <v>15.56</v>
      </c>
      <c r="BX95" s="316">
        <v>197.18</v>
      </c>
      <c r="BY95" s="316">
        <v>11.14</v>
      </c>
      <c r="BZ95" s="316">
        <v>824.08</v>
      </c>
      <c r="CA95" s="316">
        <v>0</v>
      </c>
      <c r="CB95" s="316">
        <v>1058.9699999999998</v>
      </c>
      <c r="CC95" s="316">
        <v>33.339999999999996</v>
      </c>
      <c r="CD95" s="316">
        <v>0</v>
      </c>
      <c r="CE95" s="316">
        <v>0</v>
      </c>
      <c r="CF95" s="316">
        <v>0</v>
      </c>
      <c r="CG95" s="316">
        <v>0</v>
      </c>
      <c r="CH95" s="316">
        <v>0</v>
      </c>
      <c r="CI95" s="316">
        <v>0</v>
      </c>
      <c r="CJ95" s="316">
        <v>0</v>
      </c>
      <c r="CK95" s="316">
        <v>0</v>
      </c>
      <c r="CL95" s="316">
        <v>0</v>
      </c>
      <c r="CM95" s="316">
        <v>0</v>
      </c>
      <c r="CN95" s="316">
        <v>0</v>
      </c>
      <c r="CO95" s="316">
        <v>0</v>
      </c>
      <c r="CP95" s="316">
        <v>0</v>
      </c>
      <c r="CQ95" s="316">
        <v>0</v>
      </c>
      <c r="CR95" s="316">
        <v>0</v>
      </c>
      <c r="CS95" s="316">
        <v>0</v>
      </c>
      <c r="CT95" s="316">
        <v>0</v>
      </c>
      <c r="CU95" s="316">
        <v>0</v>
      </c>
      <c r="CV95" s="316">
        <v>0</v>
      </c>
      <c r="CW95" s="314">
        <v>0</v>
      </c>
    </row>
  </sheetData>
  <mergeCells count="115">
    <mergeCell ref="A1:C1"/>
    <mergeCell ref="A2:A4"/>
    <mergeCell ref="B2:B4"/>
    <mergeCell ref="C2:C4"/>
    <mergeCell ref="D2:D4"/>
    <mergeCell ref="E2:E4"/>
    <mergeCell ref="L2:L4"/>
    <mergeCell ref="M2:M4"/>
    <mergeCell ref="N2:N4"/>
    <mergeCell ref="O2:O4"/>
    <mergeCell ref="P2:P4"/>
    <mergeCell ref="Q2:Q4"/>
    <mergeCell ref="F2:F4"/>
    <mergeCell ref="G2:G4"/>
    <mergeCell ref="H2:H4"/>
    <mergeCell ref="I2:I4"/>
    <mergeCell ref="J2:J4"/>
    <mergeCell ref="K2:K4"/>
    <mergeCell ref="X2:X4"/>
    <mergeCell ref="Y2:Y4"/>
    <mergeCell ref="Z2:Z4"/>
    <mergeCell ref="AA2:AA4"/>
    <mergeCell ref="AB2:AB4"/>
    <mergeCell ref="AC2:AC4"/>
    <mergeCell ref="R2:R4"/>
    <mergeCell ref="S2:S4"/>
    <mergeCell ref="T2:T4"/>
    <mergeCell ref="U2:U4"/>
    <mergeCell ref="V2:V4"/>
    <mergeCell ref="W2:W4"/>
    <mergeCell ref="AJ2:AJ4"/>
    <mergeCell ref="AK2:AK4"/>
    <mergeCell ref="AL2:AL4"/>
    <mergeCell ref="AM2:AM4"/>
    <mergeCell ref="AN2:AN4"/>
    <mergeCell ref="AO2:AO4"/>
    <mergeCell ref="AD2:AD4"/>
    <mergeCell ref="AE2:AE4"/>
    <mergeCell ref="AF2:AF4"/>
    <mergeCell ref="AG2:AG4"/>
    <mergeCell ref="AH2:AH4"/>
    <mergeCell ref="AI2:AI4"/>
    <mergeCell ref="AV2:AV4"/>
    <mergeCell ref="AW2:AW4"/>
    <mergeCell ref="AX2:AX4"/>
    <mergeCell ref="AY2:AY4"/>
    <mergeCell ref="AZ2:AZ4"/>
    <mergeCell ref="BA2:BA4"/>
    <mergeCell ref="AP2:AP4"/>
    <mergeCell ref="AQ2:AQ4"/>
    <mergeCell ref="AR2:AR4"/>
    <mergeCell ref="AS2:AS4"/>
    <mergeCell ref="AT2:AT4"/>
    <mergeCell ref="AU2:AU4"/>
    <mergeCell ref="BH2:BH4"/>
    <mergeCell ref="BI2:BI4"/>
    <mergeCell ref="BJ2:BJ4"/>
    <mergeCell ref="BK2:BK4"/>
    <mergeCell ref="BL2:BL4"/>
    <mergeCell ref="BM2:BM4"/>
    <mergeCell ref="BB2:BB4"/>
    <mergeCell ref="BC2:BC4"/>
    <mergeCell ref="BD2:BD4"/>
    <mergeCell ref="BE2:BE4"/>
    <mergeCell ref="BF2:BF4"/>
    <mergeCell ref="BG2:BG4"/>
    <mergeCell ref="BT2:BT4"/>
    <mergeCell ref="BU2:BU4"/>
    <mergeCell ref="BV2:BV4"/>
    <mergeCell ref="BW2:BW4"/>
    <mergeCell ref="BX2:BX4"/>
    <mergeCell ref="BY2:BY4"/>
    <mergeCell ref="BN2:BN4"/>
    <mergeCell ref="BO2:BO4"/>
    <mergeCell ref="BP2:BP4"/>
    <mergeCell ref="BQ2:BQ4"/>
    <mergeCell ref="BR2:BR4"/>
    <mergeCell ref="BS2:BS4"/>
    <mergeCell ref="CF2:CF4"/>
    <mergeCell ref="CG2:CG4"/>
    <mergeCell ref="CH2:CH4"/>
    <mergeCell ref="CI2:CI4"/>
    <mergeCell ref="CJ2:CJ4"/>
    <mergeCell ref="CK2:CK4"/>
    <mergeCell ref="BZ2:BZ4"/>
    <mergeCell ref="CA2:CA4"/>
    <mergeCell ref="CB2:CB4"/>
    <mergeCell ref="CC2:CC4"/>
    <mergeCell ref="CD2:CD4"/>
    <mergeCell ref="CE2:CE4"/>
    <mergeCell ref="CR2:CR4"/>
    <mergeCell ref="CS2:CS4"/>
    <mergeCell ref="CT2:CT4"/>
    <mergeCell ref="CU2:CU4"/>
    <mergeCell ref="CV2:CV4"/>
    <mergeCell ref="CW2:CW4"/>
    <mergeCell ref="CL2:CL4"/>
    <mergeCell ref="CM2:CM4"/>
    <mergeCell ref="CN2:CN4"/>
    <mergeCell ref="CO2:CO4"/>
    <mergeCell ref="CP2:CP4"/>
    <mergeCell ref="CQ2:CQ4"/>
    <mergeCell ref="A67:A68"/>
    <mergeCell ref="A49:A50"/>
    <mergeCell ref="A57:A58"/>
    <mergeCell ref="A59:A60"/>
    <mergeCell ref="A61:A62"/>
    <mergeCell ref="A63:A64"/>
    <mergeCell ref="A65:A66"/>
    <mergeCell ref="A26:A27"/>
    <mergeCell ref="A28:A29"/>
    <mergeCell ref="A30:A31"/>
    <mergeCell ref="A32:A33"/>
    <mergeCell ref="A34:A35"/>
    <mergeCell ref="A43:A4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W95"/>
  <sheetViews>
    <sheetView tabSelected="1" workbookViewId="0">
      <pane xSplit="3" ySplit="4" topLeftCell="D77" activePane="bottomRight" state="frozen"/>
      <selection pane="topRight" activeCell="D1" sqref="D1"/>
      <selection pane="bottomLeft" activeCell="A5" sqref="A5"/>
      <selection pane="bottomRight" activeCell="J22" sqref="J22"/>
    </sheetView>
  </sheetViews>
  <sheetFormatPr defaultRowHeight="15"/>
  <cols>
    <col min="1" max="1" width="50.28515625" customWidth="1"/>
    <col min="2" max="2" width="14.5703125" customWidth="1"/>
    <col min="3" max="3" width="13" customWidth="1"/>
  </cols>
  <sheetData>
    <row r="1" spans="1:101" ht="49.5" customHeight="1" thickBot="1">
      <c r="A1" s="479" t="s">
        <v>189</v>
      </c>
      <c r="B1" s="479"/>
      <c r="C1" s="479"/>
    </row>
    <row r="2" spans="1:101" ht="54.95" customHeight="1">
      <c r="A2" s="498" t="s">
        <v>1</v>
      </c>
      <c r="B2" s="500" t="s">
        <v>2</v>
      </c>
      <c r="C2" s="502" t="s">
        <v>3</v>
      </c>
      <c r="D2" s="494" t="s">
        <v>4</v>
      </c>
      <c r="E2" s="490" t="s">
        <v>5</v>
      </c>
      <c r="F2" s="490" t="s">
        <v>6</v>
      </c>
      <c r="G2" s="490" t="s">
        <v>7</v>
      </c>
      <c r="H2" s="490" t="s">
        <v>8</v>
      </c>
      <c r="I2" s="490" t="s">
        <v>9</v>
      </c>
      <c r="J2" s="490" t="s">
        <v>10</v>
      </c>
      <c r="K2" s="490" t="s">
        <v>11</v>
      </c>
      <c r="L2" s="490" t="s">
        <v>12</v>
      </c>
      <c r="M2" s="490" t="s">
        <v>13</v>
      </c>
      <c r="N2" s="490" t="s">
        <v>14</v>
      </c>
      <c r="O2" s="490" t="s">
        <v>15</v>
      </c>
      <c r="P2" s="490" t="s">
        <v>16</v>
      </c>
      <c r="Q2" s="490" t="s">
        <v>17</v>
      </c>
      <c r="R2" s="490" t="s">
        <v>18</v>
      </c>
      <c r="S2" s="490" t="s">
        <v>19</v>
      </c>
      <c r="T2" s="492" t="s">
        <v>20</v>
      </c>
      <c r="U2" s="494" t="s">
        <v>21</v>
      </c>
      <c r="V2" s="490" t="s">
        <v>22</v>
      </c>
      <c r="W2" s="490" t="s">
        <v>23</v>
      </c>
      <c r="X2" s="490" t="s">
        <v>24</v>
      </c>
      <c r="Y2" s="490" t="s">
        <v>25</v>
      </c>
      <c r="Z2" s="490" t="s">
        <v>26</v>
      </c>
      <c r="AA2" s="490" t="s">
        <v>27</v>
      </c>
      <c r="AB2" s="490" t="s">
        <v>28</v>
      </c>
      <c r="AC2" s="490" t="s">
        <v>29</v>
      </c>
      <c r="AD2" s="490" t="s">
        <v>30</v>
      </c>
      <c r="AE2" s="490" t="s">
        <v>31</v>
      </c>
      <c r="AF2" s="490" t="s">
        <v>32</v>
      </c>
      <c r="AG2" s="490" t="s">
        <v>33</v>
      </c>
      <c r="AH2" s="490" t="s">
        <v>34</v>
      </c>
      <c r="AI2" s="490" t="s">
        <v>35</v>
      </c>
      <c r="AJ2" s="490" t="s">
        <v>36</v>
      </c>
      <c r="AK2" s="490" t="s">
        <v>37</v>
      </c>
      <c r="AL2" s="490" t="s">
        <v>38</v>
      </c>
      <c r="AM2" s="490" t="s">
        <v>39</v>
      </c>
      <c r="AN2" s="490" t="s">
        <v>40</v>
      </c>
      <c r="AO2" s="490" t="s">
        <v>41</v>
      </c>
      <c r="AP2" s="490" t="s">
        <v>42</v>
      </c>
      <c r="AQ2" s="490" t="s">
        <v>43</v>
      </c>
      <c r="AR2" s="492" t="s">
        <v>44</v>
      </c>
      <c r="AS2" s="494" t="s">
        <v>45</v>
      </c>
      <c r="AT2" s="490" t="s">
        <v>46</v>
      </c>
      <c r="AU2" s="490" t="s">
        <v>47</v>
      </c>
      <c r="AV2" s="496" t="s">
        <v>48</v>
      </c>
      <c r="AW2" s="490" t="s">
        <v>49</v>
      </c>
      <c r="AX2" s="490" t="s">
        <v>50</v>
      </c>
      <c r="AY2" s="490" t="s">
        <v>51</v>
      </c>
      <c r="AZ2" s="490" t="s">
        <v>52</v>
      </c>
      <c r="BA2" s="490" t="s">
        <v>53</v>
      </c>
      <c r="BB2" s="492" t="s">
        <v>54</v>
      </c>
      <c r="BC2" s="494" t="s">
        <v>55</v>
      </c>
      <c r="BD2" s="490" t="s">
        <v>56</v>
      </c>
      <c r="BE2" s="490" t="s">
        <v>57</v>
      </c>
      <c r="BF2" s="490" t="s">
        <v>58</v>
      </c>
      <c r="BG2" s="490" t="s">
        <v>59</v>
      </c>
      <c r="BH2" s="490" t="s">
        <v>60</v>
      </c>
      <c r="BI2" s="490" t="s">
        <v>61</v>
      </c>
      <c r="BJ2" s="490" t="s">
        <v>62</v>
      </c>
      <c r="BK2" s="490" t="s">
        <v>63</v>
      </c>
      <c r="BL2" s="490" t="s">
        <v>64</v>
      </c>
      <c r="BM2" s="492" t="s">
        <v>65</v>
      </c>
      <c r="BN2" s="494" t="s">
        <v>66</v>
      </c>
      <c r="BO2" s="490" t="s">
        <v>67</v>
      </c>
      <c r="BP2" s="490" t="s">
        <v>68</v>
      </c>
      <c r="BQ2" s="490" t="s">
        <v>69</v>
      </c>
      <c r="BR2" s="490" t="s">
        <v>70</v>
      </c>
      <c r="BS2" s="490" t="s">
        <v>71</v>
      </c>
      <c r="BT2" s="490" t="s">
        <v>72</v>
      </c>
      <c r="BU2" s="490" t="s">
        <v>73</v>
      </c>
      <c r="BV2" s="490" t="s">
        <v>74</v>
      </c>
      <c r="BW2" s="490" t="s">
        <v>75</v>
      </c>
      <c r="BX2" s="490" t="s">
        <v>76</v>
      </c>
      <c r="BY2" s="490" t="s">
        <v>77</v>
      </c>
      <c r="BZ2" s="490" t="s">
        <v>78</v>
      </c>
      <c r="CA2" s="490" t="s">
        <v>79</v>
      </c>
      <c r="CB2" s="490" t="s">
        <v>80</v>
      </c>
      <c r="CC2" s="490" t="s">
        <v>81</v>
      </c>
      <c r="CD2" s="490" t="s">
        <v>82</v>
      </c>
      <c r="CE2" s="490" t="s">
        <v>83</v>
      </c>
      <c r="CF2" s="490" t="s">
        <v>84</v>
      </c>
      <c r="CG2" s="490" t="s">
        <v>85</v>
      </c>
      <c r="CH2" s="490" t="s">
        <v>86</v>
      </c>
      <c r="CI2" s="490" t="s">
        <v>87</v>
      </c>
      <c r="CJ2" s="490" t="s">
        <v>88</v>
      </c>
      <c r="CK2" s="490" t="s">
        <v>89</v>
      </c>
      <c r="CL2" s="490" t="s">
        <v>90</v>
      </c>
      <c r="CM2" s="490" t="s">
        <v>91</v>
      </c>
      <c r="CN2" s="490" t="s">
        <v>92</v>
      </c>
      <c r="CO2" s="490" t="s">
        <v>93</v>
      </c>
      <c r="CP2" s="490" t="s">
        <v>94</v>
      </c>
      <c r="CQ2" s="490" t="s">
        <v>95</v>
      </c>
      <c r="CR2" s="490" t="s">
        <v>96</v>
      </c>
      <c r="CS2" s="490" t="s">
        <v>97</v>
      </c>
      <c r="CT2" s="490" t="s">
        <v>98</v>
      </c>
      <c r="CU2" s="490" t="s">
        <v>99</v>
      </c>
      <c r="CV2" s="490" t="s">
        <v>100</v>
      </c>
      <c r="CW2" s="492" t="s">
        <v>101</v>
      </c>
    </row>
    <row r="3" spans="1:101" ht="54.95" customHeight="1">
      <c r="A3" s="499"/>
      <c r="B3" s="501"/>
      <c r="C3" s="503"/>
      <c r="D3" s="495"/>
      <c r="E3" s="491"/>
      <c r="F3" s="491"/>
      <c r="G3" s="491"/>
      <c r="H3" s="491"/>
      <c r="I3" s="491"/>
      <c r="J3" s="491"/>
      <c r="K3" s="491"/>
      <c r="L3" s="491"/>
      <c r="M3" s="491"/>
      <c r="N3" s="491"/>
      <c r="O3" s="491"/>
      <c r="P3" s="491"/>
      <c r="Q3" s="491"/>
      <c r="R3" s="491"/>
      <c r="S3" s="491"/>
      <c r="T3" s="493"/>
      <c r="U3" s="495"/>
      <c r="V3" s="491"/>
      <c r="W3" s="491"/>
      <c r="X3" s="491"/>
      <c r="Y3" s="491"/>
      <c r="Z3" s="491"/>
      <c r="AA3" s="491"/>
      <c r="AB3" s="491"/>
      <c r="AC3" s="491"/>
      <c r="AD3" s="491"/>
      <c r="AE3" s="491"/>
      <c r="AF3" s="491"/>
      <c r="AG3" s="491"/>
      <c r="AH3" s="491"/>
      <c r="AI3" s="491"/>
      <c r="AJ3" s="491"/>
      <c r="AK3" s="491"/>
      <c r="AL3" s="491"/>
      <c r="AM3" s="491"/>
      <c r="AN3" s="491"/>
      <c r="AO3" s="491"/>
      <c r="AP3" s="491"/>
      <c r="AQ3" s="491"/>
      <c r="AR3" s="493"/>
      <c r="AS3" s="495"/>
      <c r="AT3" s="491"/>
      <c r="AU3" s="491"/>
      <c r="AV3" s="497"/>
      <c r="AW3" s="491"/>
      <c r="AX3" s="491"/>
      <c r="AY3" s="491"/>
      <c r="AZ3" s="491"/>
      <c r="BA3" s="491"/>
      <c r="BB3" s="493"/>
      <c r="BC3" s="495"/>
      <c r="BD3" s="491"/>
      <c r="BE3" s="491"/>
      <c r="BF3" s="491"/>
      <c r="BG3" s="491"/>
      <c r="BH3" s="491"/>
      <c r="BI3" s="491"/>
      <c r="BJ3" s="491"/>
      <c r="BK3" s="491"/>
      <c r="BL3" s="491"/>
      <c r="BM3" s="493"/>
      <c r="BN3" s="495"/>
      <c r="BO3" s="491"/>
      <c r="BP3" s="491"/>
      <c r="BQ3" s="491"/>
      <c r="BR3" s="491"/>
      <c r="BS3" s="491"/>
      <c r="BT3" s="491"/>
      <c r="BU3" s="491"/>
      <c r="BV3" s="491"/>
      <c r="BW3" s="491"/>
      <c r="BX3" s="491"/>
      <c r="BY3" s="491"/>
      <c r="BZ3" s="491"/>
      <c r="CA3" s="491"/>
      <c r="CB3" s="491"/>
      <c r="CC3" s="491"/>
      <c r="CD3" s="491"/>
      <c r="CE3" s="491"/>
      <c r="CF3" s="491"/>
      <c r="CG3" s="491"/>
      <c r="CH3" s="491"/>
      <c r="CI3" s="491"/>
      <c r="CJ3" s="491"/>
      <c r="CK3" s="491"/>
      <c r="CL3" s="491"/>
      <c r="CM3" s="491"/>
      <c r="CN3" s="491"/>
      <c r="CO3" s="491"/>
      <c r="CP3" s="491"/>
      <c r="CQ3" s="491"/>
      <c r="CR3" s="491"/>
      <c r="CS3" s="491"/>
      <c r="CT3" s="491"/>
      <c r="CU3" s="491"/>
      <c r="CV3" s="491"/>
      <c r="CW3" s="493"/>
    </row>
    <row r="4" spans="1:101" ht="54.95" customHeight="1">
      <c r="A4" s="499"/>
      <c r="B4" s="501"/>
      <c r="C4" s="503"/>
      <c r="D4" s="495"/>
      <c r="E4" s="491"/>
      <c r="F4" s="491"/>
      <c r="G4" s="491"/>
      <c r="H4" s="491"/>
      <c r="I4" s="491"/>
      <c r="J4" s="491"/>
      <c r="K4" s="491"/>
      <c r="L4" s="491"/>
      <c r="M4" s="491"/>
      <c r="N4" s="491"/>
      <c r="O4" s="491"/>
      <c r="P4" s="491"/>
      <c r="Q4" s="491"/>
      <c r="R4" s="491"/>
      <c r="S4" s="491"/>
      <c r="T4" s="493"/>
      <c r="U4" s="495"/>
      <c r="V4" s="491"/>
      <c r="W4" s="491"/>
      <c r="X4" s="491"/>
      <c r="Y4" s="491"/>
      <c r="Z4" s="491"/>
      <c r="AA4" s="491"/>
      <c r="AB4" s="491"/>
      <c r="AC4" s="491"/>
      <c r="AD4" s="491"/>
      <c r="AE4" s="491"/>
      <c r="AF4" s="491"/>
      <c r="AG4" s="491"/>
      <c r="AH4" s="491"/>
      <c r="AI4" s="491"/>
      <c r="AJ4" s="491"/>
      <c r="AK4" s="491"/>
      <c r="AL4" s="491"/>
      <c r="AM4" s="491"/>
      <c r="AN4" s="491"/>
      <c r="AO4" s="491"/>
      <c r="AP4" s="491"/>
      <c r="AQ4" s="491"/>
      <c r="AR4" s="493"/>
      <c r="AS4" s="495"/>
      <c r="AT4" s="491"/>
      <c r="AU4" s="491"/>
      <c r="AV4" s="497"/>
      <c r="AW4" s="491"/>
      <c r="AX4" s="491"/>
      <c r="AY4" s="491"/>
      <c r="AZ4" s="491"/>
      <c r="BA4" s="491"/>
      <c r="BB4" s="493"/>
      <c r="BC4" s="495"/>
      <c r="BD4" s="491"/>
      <c r="BE4" s="491"/>
      <c r="BF4" s="491"/>
      <c r="BG4" s="491"/>
      <c r="BH4" s="491"/>
      <c r="BI4" s="491"/>
      <c r="BJ4" s="491"/>
      <c r="BK4" s="491"/>
      <c r="BL4" s="491"/>
      <c r="BM4" s="493"/>
      <c r="BN4" s="495"/>
      <c r="BO4" s="491"/>
      <c r="BP4" s="491"/>
      <c r="BQ4" s="491"/>
      <c r="BR4" s="491"/>
      <c r="BS4" s="491"/>
      <c r="BT4" s="491"/>
      <c r="BU4" s="491"/>
      <c r="BV4" s="491"/>
      <c r="BW4" s="491"/>
      <c r="BX4" s="491"/>
      <c r="BY4" s="491"/>
      <c r="BZ4" s="491"/>
      <c r="CA4" s="491"/>
      <c r="CB4" s="491"/>
      <c r="CC4" s="491"/>
      <c r="CD4" s="491"/>
      <c r="CE4" s="491"/>
      <c r="CF4" s="491"/>
      <c r="CG4" s="491"/>
      <c r="CH4" s="491"/>
      <c r="CI4" s="491"/>
      <c r="CJ4" s="491"/>
      <c r="CK4" s="491"/>
      <c r="CL4" s="491"/>
      <c r="CM4" s="491"/>
      <c r="CN4" s="491"/>
      <c r="CO4" s="491"/>
      <c r="CP4" s="491"/>
      <c r="CQ4" s="491"/>
      <c r="CR4" s="491"/>
      <c r="CS4" s="491"/>
      <c r="CT4" s="491"/>
      <c r="CU4" s="491"/>
      <c r="CV4" s="491"/>
      <c r="CW4" s="493"/>
    </row>
    <row r="5" spans="1:101" ht="9.75" customHeight="1">
      <c r="A5" s="434"/>
      <c r="B5" s="435"/>
      <c r="C5" s="436"/>
      <c r="D5" s="437"/>
      <c r="E5" s="438"/>
      <c r="F5" s="438"/>
      <c r="G5" s="438"/>
      <c r="H5" s="438"/>
      <c r="I5" s="438"/>
      <c r="J5" s="438"/>
      <c r="K5" s="438"/>
      <c r="L5" s="438"/>
      <c r="M5" s="438"/>
      <c r="N5" s="438"/>
      <c r="O5" s="438"/>
      <c r="P5" s="438"/>
      <c r="Q5" s="438"/>
      <c r="R5" s="438"/>
      <c r="S5" s="438"/>
      <c r="T5" s="439"/>
      <c r="U5" s="437"/>
      <c r="V5" s="438"/>
      <c r="W5" s="438"/>
      <c r="X5" s="438"/>
      <c r="Y5" s="438"/>
      <c r="Z5" s="438"/>
      <c r="AA5" s="438"/>
      <c r="AB5" s="438"/>
      <c r="AC5" s="438"/>
      <c r="AD5" s="438"/>
      <c r="AE5" s="438"/>
      <c r="AF5" s="438"/>
      <c r="AG5" s="438"/>
      <c r="AH5" s="438"/>
      <c r="AI5" s="438"/>
      <c r="AJ5" s="438"/>
      <c r="AK5" s="438"/>
      <c r="AL5" s="438"/>
      <c r="AM5" s="438"/>
      <c r="AN5" s="438"/>
      <c r="AO5" s="438"/>
      <c r="AP5" s="438"/>
      <c r="AQ5" s="438"/>
      <c r="AR5" s="439"/>
      <c r="AS5" s="437"/>
      <c r="AT5" s="438"/>
      <c r="AU5" s="438"/>
      <c r="AV5" s="438"/>
      <c r="AW5" s="438"/>
      <c r="AX5" s="438"/>
      <c r="AY5" s="438"/>
      <c r="AZ5" s="438"/>
      <c r="BA5" s="438"/>
      <c r="BB5" s="439"/>
      <c r="BC5" s="437"/>
      <c r="BD5" s="438"/>
      <c r="BE5" s="438"/>
      <c r="BF5" s="438"/>
      <c r="BG5" s="438"/>
      <c r="BH5" s="438"/>
      <c r="BI5" s="438"/>
      <c r="BJ5" s="438"/>
      <c r="BK5" s="438"/>
      <c r="BL5" s="438"/>
      <c r="BM5" s="439"/>
      <c r="BN5" s="437"/>
      <c r="BO5" s="438"/>
      <c r="BP5" s="438"/>
      <c r="BQ5" s="438"/>
      <c r="BR5" s="438"/>
      <c r="BS5" s="438"/>
      <c r="BT5" s="438"/>
      <c r="BU5" s="438"/>
      <c r="BV5" s="438"/>
      <c r="BW5" s="438"/>
      <c r="BX5" s="438"/>
      <c r="BY5" s="438"/>
      <c r="BZ5" s="438"/>
      <c r="CA5" s="438"/>
      <c r="CB5" s="438"/>
      <c r="CC5" s="438"/>
      <c r="CD5" s="438"/>
      <c r="CE5" s="438"/>
      <c r="CF5" s="438"/>
      <c r="CG5" s="438"/>
      <c r="CH5" s="438"/>
      <c r="CI5" s="438"/>
      <c r="CJ5" s="438"/>
      <c r="CK5" s="438"/>
      <c r="CL5" s="438"/>
      <c r="CM5" s="438"/>
      <c r="CN5" s="438"/>
      <c r="CO5" s="438"/>
      <c r="CP5" s="438"/>
      <c r="CQ5" s="438"/>
      <c r="CR5" s="438"/>
      <c r="CS5" s="438"/>
      <c r="CT5" s="438"/>
      <c r="CU5" s="438"/>
      <c r="CV5" s="438"/>
      <c r="CW5" s="439"/>
    </row>
    <row r="6" spans="1:101" ht="15.75">
      <c r="A6" s="219" t="s">
        <v>102</v>
      </c>
      <c r="B6" s="220" t="s">
        <v>103</v>
      </c>
      <c r="C6" s="221">
        <v>3466.65</v>
      </c>
      <c r="D6" s="221">
        <v>0</v>
      </c>
      <c r="E6" s="221">
        <v>0</v>
      </c>
      <c r="F6" s="221">
        <v>53.64</v>
      </c>
      <c r="G6" s="221">
        <v>0</v>
      </c>
      <c r="H6" s="221">
        <v>0</v>
      </c>
      <c r="I6" s="221">
        <v>6.01</v>
      </c>
      <c r="J6" s="221">
        <v>0</v>
      </c>
      <c r="K6" s="221">
        <v>0</v>
      </c>
      <c r="L6" s="221">
        <v>0</v>
      </c>
      <c r="M6" s="221">
        <v>0</v>
      </c>
      <c r="N6" s="221">
        <v>0</v>
      </c>
      <c r="O6" s="221">
        <v>0</v>
      </c>
      <c r="P6" s="221">
        <v>0</v>
      </c>
      <c r="Q6" s="221">
        <v>0</v>
      </c>
      <c r="R6" s="221">
        <v>60.96</v>
      </c>
      <c r="S6" s="221">
        <v>0</v>
      </c>
      <c r="T6" s="221">
        <v>0</v>
      </c>
      <c r="U6" s="221">
        <v>589.76</v>
      </c>
      <c r="V6" s="221">
        <v>0</v>
      </c>
      <c r="W6" s="221">
        <v>0</v>
      </c>
      <c r="X6" s="221">
        <v>0</v>
      </c>
      <c r="Y6" s="221">
        <v>0</v>
      </c>
      <c r="Z6" s="221">
        <v>0</v>
      </c>
      <c r="AA6" s="221">
        <v>0</v>
      </c>
      <c r="AB6" s="221">
        <v>16.61</v>
      </c>
      <c r="AC6" s="221">
        <v>0</v>
      </c>
      <c r="AD6" s="221">
        <v>0</v>
      </c>
      <c r="AE6" s="221">
        <v>0</v>
      </c>
      <c r="AF6" s="221">
        <v>863.2</v>
      </c>
      <c r="AG6" s="221">
        <v>0</v>
      </c>
      <c r="AH6" s="221">
        <v>0</v>
      </c>
      <c r="AI6" s="221">
        <v>1.1000000000000001</v>
      </c>
      <c r="AJ6" s="221">
        <v>1.1000000000000001</v>
      </c>
      <c r="AK6" s="221">
        <v>112.33</v>
      </c>
      <c r="AL6" s="221">
        <v>0</v>
      </c>
      <c r="AM6" s="221">
        <v>0</v>
      </c>
      <c r="AN6" s="221">
        <v>0</v>
      </c>
      <c r="AO6" s="221">
        <v>0</v>
      </c>
      <c r="AP6" s="221">
        <v>1.1000000000000001</v>
      </c>
      <c r="AQ6" s="221">
        <v>195.57</v>
      </c>
      <c r="AR6" s="221">
        <v>0</v>
      </c>
      <c r="AS6" s="221">
        <v>768.87000000000012</v>
      </c>
      <c r="AT6" s="221">
        <v>0</v>
      </c>
      <c r="AU6" s="221">
        <v>0</v>
      </c>
      <c r="AV6" s="221">
        <v>0</v>
      </c>
      <c r="AW6" s="221">
        <v>0</v>
      </c>
      <c r="AX6" s="221">
        <v>0</v>
      </c>
      <c r="AY6" s="221">
        <v>0</v>
      </c>
      <c r="AZ6" s="221">
        <v>250.82000000000002</v>
      </c>
      <c r="BA6" s="221">
        <v>0</v>
      </c>
      <c r="BB6" s="221">
        <v>0</v>
      </c>
      <c r="BC6" s="221">
        <v>0</v>
      </c>
      <c r="BD6" s="221">
        <v>37.270000000000003</v>
      </c>
      <c r="BE6" s="221">
        <v>0</v>
      </c>
      <c r="BF6" s="221">
        <v>0</v>
      </c>
      <c r="BG6" s="221">
        <v>0</v>
      </c>
      <c r="BH6" s="221">
        <v>0</v>
      </c>
      <c r="BI6" s="221">
        <v>0</v>
      </c>
      <c r="BJ6" s="221">
        <v>0</v>
      </c>
      <c r="BK6" s="221">
        <v>0</v>
      </c>
      <c r="BL6" s="221">
        <v>0</v>
      </c>
      <c r="BM6" s="221">
        <v>306.39999999999998</v>
      </c>
      <c r="BN6" s="221">
        <v>2</v>
      </c>
      <c r="BO6" s="221">
        <v>0</v>
      </c>
      <c r="BP6" s="221">
        <v>0</v>
      </c>
      <c r="BQ6" s="221">
        <v>0</v>
      </c>
      <c r="BR6" s="221">
        <v>0</v>
      </c>
      <c r="BS6" s="221">
        <v>0</v>
      </c>
      <c r="BT6" s="221">
        <v>28.619999999999997</v>
      </c>
      <c r="BU6" s="221">
        <v>0</v>
      </c>
      <c r="BV6" s="221">
        <v>69.48</v>
      </c>
      <c r="BW6" s="221">
        <v>0</v>
      </c>
      <c r="BX6" s="221">
        <v>0</v>
      </c>
      <c r="BY6" s="221">
        <v>0</v>
      </c>
      <c r="BZ6" s="221">
        <v>0</v>
      </c>
      <c r="CA6" s="221">
        <v>0</v>
      </c>
      <c r="CB6" s="221">
        <v>101.81</v>
      </c>
      <c r="CC6" s="221">
        <v>0</v>
      </c>
      <c r="CD6" s="221">
        <v>0</v>
      </c>
      <c r="CE6" s="221">
        <v>0</v>
      </c>
      <c r="CF6" s="221">
        <v>0</v>
      </c>
      <c r="CG6" s="221">
        <v>0</v>
      </c>
      <c r="CH6" s="221">
        <v>0</v>
      </c>
      <c r="CI6" s="221">
        <v>0</v>
      </c>
      <c r="CJ6" s="221">
        <v>0</v>
      </c>
      <c r="CK6" s="221">
        <v>0</v>
      </c>
      <c r="CL6" s="221">
        <v>0</v>
      </c>
      <c r="CM6" s="221">
        <v>0</v>
      </c>
      <c r="CN6" s="221">
        <v>0</v>
      </c>
      <c r="CO6" s="221">
        <v>0</v>
      </c>
      <c r="CP6" s="221">
        <v>0</v>
      </c>
      <c r="CQ6" s="221">
        <v>0</v>
      </c>
      <c r="CR6" s="221">
        <v>0</v>
      </c>
      <c r="CS6" s="221">
        <v>0</v>
      </c>
      <c r="CT6" s="221">
        <v>0</v>
      </c>
      <c r="CU6" s="221">
        <v>0</v>
      </c>
      <c r="CV6" s="221">
        <v>0</v>
      </c>
      <c r="CW6" s="221">
        <v>0</v>
      </c>
    </row>
    <row r="7" spans="1:101" ht="15.75">
      <c r="A7" s="222" t="s">
        <v>104</v>
      </c>
      <c r="B7" s="223" t="s">
        <v>105</v>
      </c>
      <c r="C7" s="224"/>
      <c r="D7" s="225"/>
      <c r="E7" s="226"/>
      <c r="F7" s="226"/>
      <c r="G7" s="226"/>
      <c r="H7" s="226"/>
      <c r="I7" s="226"/>
      <c r="J7" s="226"/>
      <c r="K7" s="226"/>
      <c r="L7" s="226"/>
      <c r="M7" s="226"/>
      <c r="N7" s="226"/>
      <c r="O7" s="226"/>
      <c r="P7" s="226"/>
      <c r="Q7" s="226"/>
      <c r="R7" s="226"/>
      <c r="S7" s="226"/>
      <c r="T7" s="224"/>
      <c r="U7" s="225"/>
      <c r="V7" s="226"/>
      <c r="W7" s="226"/>
      <c r="X7" s="226"/>
      <c r="Y7" s="226"/>
      <c r="Z7" s="226"/>
      <c r="AA7" s="226"/>
      <c r="AB7" s="226"/>
      <c r="AC7" s="226"/>
      <c r="AD7" s="226"/>
      <c r="AE7" s="226"/>
      <c r="AF7" s="226"/>
      <c r="AG7" s="226"/>
      <c r="AH7" s="226"/>
      <c r="AI7" s="226"/>
      <c r="AJ7" s="226"/>
      <c r="AK7" s="226"/>
      <c r="AL7" s="226"/>
      <c r="AM7" s="226"/>
      <c r="AN7" s="226"/>
      <c r="AO7" s="226"/>
      <c r="AP7" s="226"/>
      <c r="AQ7" s="226"/>
      <c r="AR7" s="224"/>
      <c r="AS7" s="225"/>
      <c r="AT7" s="226"/>
      <c r="AU7" s="226"/>
      <c r="AV7" s="226"/>
      <c r="AW7" s="226"/>
      <c r="AX7" s="226"/>
      <c r="AY7" s="226"/>
      <c r="AZ7" s="226"/>
      <c r="BA7" s="226"/>
      <c r="BB7" s="224"/>
      <c r="BC7" s="225"/>
      <c r="BD7" s="226"/>
      <c r="BE7" s="226"/>
      <c r="BF7" s="226"/>
      <c r="BG7" s="226"/>
      <c r="BH7" s="226"/>
      <c r="BI7" s="226"/>
      <c r="BJ7" s="226"/>
      <c r="BK7" s="226"/>
      <c r="BL7" s="226"/>
      <c r="BM7" s="224"/>
      <c r="BN7" s="225"/>
      <c r="BO7" s="226"/>
      <c r="BP7" s="226"/>
      <c r="BQ7" s="226"/>
      <c r="BR7" s="226"/>
      <c r="BS7" s="226"/>
      <c r="BT7" s="226"/>
      <c r="BU7" s="226"/>
      <c r="BV7" s="226"/>
      <c r="BW7" s="226"/>
      <c r="BX7" s="226"/>
      <c r="BY7" s="226"/>
      <c r="BZ7" s="226"/>
      <c r="CA7" s="226"/>
      <c r="CB7" s="226"/>
      <c r="CC7" s="226"/>
      <c r="CD7" s="226"/>
      <c r="CE7" s="226"/>
      <c r="CF7" s="226"/>
      <c r="CG7" s="226"/>
      <c r="CH7" s="226"/>
      <c r="CI7" s="226"/>
      <c r="CJ7" s="226"/>
      <c r="CK7" s="226"/>
      <c r="CL7" s="226"/>
      <c r="CM7" s="226"/>
      <c r="CN7" s="226"/>
      <c r="CO7" s="226"/>
      <c r="CP7" s="226"/>
      <c r="CQ7" s="226"/>
      <c r="CR7" s="226"/>
      <c r="CS7" s="226"/>
      <c r="CT7" s="226"/>
      <c r="CU7" s="226"/>
      <c r="CV7" s="226"/>
      <c r="CW7" s="224"/>
    </row>
    <row r="8" spans="1:101" ht="15.75">
      <c r="A8" s="227" t="s">
        <v>106</v>
      </c>
      <c r="B8" s="223" t="s">
        <v>107</v>
      </c>
      <c r="C8" s="224">
        <v>0</v>
      </c>
      <c r="D8" s="225">
        <v>0</v>
      </c>
      <c r="E8" s="226">
        <v>0</v>
      </c>
      <c r="F8" s="226">
        <v>0</v>
      </c>
      <c r="G8" s="226">
        <v>0</v>
      </c>
      <c r="H8" s="226">
        <v>0</v>
      </c>
      <c r="I8" s="226">
        <v>0</v>
      </c>
      <c r="J8" s="226">
        <v>0</v>
      </c>
      <c r="K8" s="226">
        <v>0</v>
      </c>
      <c r="L8" s="226">
        <v>0</v>
      </c>
      <c r="M8" s="226">
        <v>0</v>
      </c>
      <c r="N8" s="226">
        <v>0</v>
      </c>
      <c r="O8" s="226">
        <v>0</v>
      </c>
      <c r="P8" s="226">
        <v>0</v>
      </c>
      <c r="Q8" s="226">
        <v>0</v>
      </c>
      <c r="R8" s="226">
        <v>0</v>
      </c>
      <c r="S8" s="226">
        <v>0</v>
      </c>
      <c r="T8" s="224">
        <v>0</v>
      </c>
      <c r="U8" s="225">
        <v>0</v>
      </c>
      <c r="V8" s="226">
        <v>0</v>
      </c>
      <c r="W8" s="226">
        <v>0</v>
      </c>
      <c r="X8" s="226">
        <v>0</v>
      </c>
      <c r="Y8" s="226">
        <v>0</v>
      </c>
      <c r="Z8" s="226">
        <v>0</v>
      </c>
      <c r="AA8" s="226">
        <v>0</v>
      </c>
      <c r="AB8" s="226">
        <v>0</v>
      </c>
      <c r="AC8" s="226">
        <v>0</v>
      </c>
      <c r="AD8" s="226">
        <v>0</v>
      </c>
      <c r="AE8" s="226">
        <v>0</v>
      </c>
      <c r="AF8" s="226">
        <v>0</v>
      </c>
      <c r="AG8" s="226">
        <v>0</v>
      </c>
      <c r="AH8" s="226">
        <v>0</v>
      </c>
      <c r="AI8" s="226">
        <v>0</v>
      </c>
      <c r="AJ8" s="226">
        <v>0</v>
      </c>
      <c r="AK8" s="226">
        <v>0</v>
      </c>
      <c r="AL8" s="226">
        <v>0</v>
      </c>
      <c r="AM8" s="226">
        <v>0</v>
      </c>
      <c r="AN8" s="226">
        <v>0</v>
      </c>
      <c r="AO8" s="226">
        <v>0</v>
      </c>
      <c r="AP8" s="226">
        <v>0</v>
      </c>
      <c r="AQ8" s="226">
        <v>0</v>
      </c>
      <c r="AR8" s="224">
        <v>0</v>
      </c>
      <c r="AS8" s="225">
        <v>0</v>
      </c>
      <c r="AT8" s="226">
        <v>0</v>
      </c>
      <c r="AU8" s="226">
        <v>0</v>
      </c>
      <c r="AV8" s="226">
        <v>0</v>
      </c>
      <c r="AW8" s="226">
        <v>0</v>
      </c>
      <c r="AX8" s="226">
        <v>0</v>
      </c>
      <c r="AY8" s="226">
        <v>0</v>
      </c>
      <c r="AZ8" s="226">
        <v>0</v>
      </c>
      <c r="BA8" s="226">
        <v>0</v>
      </c>
      <c r="BB8" s="224">
        <v>0</v>
      </c>
      <c r="BC8" s="225">
        <v>0</v>
      </c>
      <c r="BD8" s="226">
        <v>0</v>
      </c>
      <c r="BE8" s="226">
        <v>0</v>
      </c>
      <c r="BF8" s="226">
        <v>0</v>
      </c>
      <c r="BG8" s="226">
        <v>0</v>
      </c>
      <c r="BH8" s="226">
        <v>0</v>
      </c>
      <c r="BI8" s="226">
        <v>0</v>
      </c>
      <c r="BJ8" s="226">
        <v>0</v>
      </c>
      <c r="BK8" s="226">
        <v>0</v>
      </c>
      <c r="BL8" s="226">
        <v>0</v>
      </c>
      <c r="BM8" s="224">
        <v>0</v>
      </c>
      <c r="BN8" s="225">
        <v>0</v>
      </c>
      <c r="BO8" s="226">
        <v>0</v>
      </c>
      <c r="BP8" s="226">
        <v>0</v>
      </c>
      <c r="BQ8" s="226">
        <v>0</v>
      </c>
      <c r="BR8" s="226">
        <v>0</v>
      </c>
      <c r="BS8" s="226">
        <v>0</v>
      </c>
      <c r="BT8" s="226">
        <v>0</v>
      </c>
      <c r="BU8" s="226">
        <v>0</v>
      </c>
      <c r="BV8" s="226">
        <v>0</v>
      </c>
      <c r="BW8" s="226">
        <v>0</v>
      </c>
      <c r="BX8" s="226">
        <v>0</v>
      </c>
      <c r="BY8" s="226">
        <v>0</v>
      </c>
      <c r="BZ8" s="226">
        <v>0</v>
      </c>
      <c r="CA8" s="226">
        <v>0</v>
      </c>
      <c r="CB8" s="226">
        <v>0</v>
      </c>
      <c r="CC8" s="226">
        <v>0</v>
      </c>
      <c r="CD8" s="226">
        <v>0</v>
      </c>
      <c r="CE8" s="226">
        <v>0</v>
      </c>
      <c r="CF8" s="226">
        <v>0</v>
      </c>
      <c r="CG8" s="226">
        <v>0</v>
      </c>
      <c r="CH8" s="226">
        <v>0</v>
      </c>
      <c r="CI8" s="226">
        <v>0</v>
      </c>
      <c r="CJ8" s="226">
        <v>0</v>
      </c>
      <c r="CK8" s="226">
        <v>0</v>
      </c>
      <c r="CL8" s="226">
        <v>0</v>
      </c>
      <c r="CM8" s="226">
        <v>0</v>
      </c>
      <c r="CN8" s="226">
        <v>0</v>
      </c>
      <c r="CO8" s="226">
        <v>0</v>
      </c>
      <c r="CP8" s="226">
        <v>0</v>
      </c>
      <c r="CQ8" s="226">
        <v>0</v>
      </c>
      <c r="CR8" s="226">
        <v>0</v>
      </c>
      <c r="CS8" s="226">
        <v>0</v>
      </c>
      <c r="CT8" s="226">
        <v>0</v>
      </c>
      <c r="CU8" s="226">
        <v>0</v>
      </c>
      <c r="CV8" s="226">
        <v>0</v>
      </c>
      <c r="CW8" s="224">
        <v>0</v>
      </c>
    </row>
    <row r="9" spans="1:101" ht="15.75">
      <c r="A9" s="227"/>
      <c r="B9" s="223" t="s">
        <v>103</v>
      </c>
      <c r="C9" s="228">
        <v>0</v>
      </c>
      <c r="D9" s="229">
        <v>0</v>
      </c>
      <c r="E9" s="230">
        <v>0</v>
      </c>
      <c r="F9" s="230">
        <v>0</v>
      </c>
      <c r="G9" s="230">
        <v>0</v>
      </c>
      <c r="H9" s="230">
        <v>0</v>
      </c>
      <c r="I9" s="230">
        <v>0</v>
      </c>
      <c r="J9" s="230">
        <v>0</v>
      </c>
      <c r="K9" s="230">
        <v>0</v>
      </c>
      <c r="L9" s="230">
        <v>0</v>
      </c>
      <c r="M9" s="230">
        <v>0</v>
      </c>
      <c r="N9" s="230">
        <v>0</v>
      </c>
      <c r="O9" s="230">
        <v>0</v>
      </c>
      <c r="P9" s="230">
        <v>0</v>
      </c>
      <c r="Q9" s="230">
        <v>0</v>
      </c>
      <c r="R9" s="230">
        <v>0</v>
      </c>
      <c r="S9" s="230">
        <v>0</v>
      </c>
      <c r="T9" s="228">
        <v>0</v>
      </c>
      <c r="U9" s="229">
        <v>0</v>
      </c>
      <c r="V9" s="230">
        <v>0</v>
      </c>
      <c r="W9" s="230">
        <v>0</v>
      </c>
      <c r="X9" s="230">
        <v>0</v>
      </c>
      <c r="Y9" s="230">
        <v>0</v>
      </c>
      <c r="Z9" s="230">
        <v>0</v>
      </c>
      <c r="AA9" s="230">
        <v>0</v>
      </c>
      <c r="AB9" s="230">
        <v>0</v>
      </c>
      <c r="AC9" s="230">
        <v>0</v>
      </c>
      <c r="AD9" s="230">
        <v>0</v>
      </c>
      <c r="AE9" s="230">
        <v>0</v>
      </c>
      <c r="AF9" s="230">
        <v>0</v>
      </c>
      <c r="AG9" s="230">
        <v>0</v>
      </c>
      <c r="AH9" s="230">
        <v>0</v>
      </c>
      <c r="AI9" s="230">
        <v>0</v>
      </c>
      <c r="AJ9" s="230">
        <v>0</v>
      </c>
      <c r="AK9" s="230">
        <v>0</v>
      </c>
      <c r="AL9" s="230">
        <v>0</v>
      </c>
      <c r="AM9" s="230">
        <v>0</v>
      </c>
      <c r="AN9" s="230">
        <v>0</v>
      </c>
      <c r="AO9" s="230">
        <v>0</v>
      </c>
      <c r="AP9" s="230">
        <v>0</v>
      </c>
      <c r="AQ9" s="230">
        <v>0</v>
      </c>
      <c r="AR9" s="228">
        <v>0</v>
      </c>
      <c r="AS9" s="229">
        <v>0</v>
      </c>
      <c r="AT9" s="230">
        <v>0</v>
      </c>
      <c r="AU9" s="230">
        <v>0</v>
      </c>
      <c r="AV9" s="230">
        <v>0</v>
      </c>
      <c r="AW9" s="230">
        <v>0</v>
      </c>
      <c r="AX9" s="230">
        <v>0</v>
      </c>
      <c r="AY9" s="230">
        <v>0</v>
      </c>
      <c r="AZ9" s="230">
        <v>0</v>
      </c>
      <c r="BA9" s="230">
        <v>0</v>
      </c>
      <c r="BB9" s="228">
        <v>0</v>
      </c>
      <c r="BC9" s="229">
        <v>0</v>
      </c>
      <c r="BD9" s="230">
        <v>0</v>
      </c>
      <c r="BE9" s="230">
        <v>0</v>
      </c>
      <c r="BF9" s="230">
        <v>0</v>
      </c>
      <c r="BG9" s="230">
        <v>0</v>
      </c>
      <c r="BH9" s="230">
        <v>0</v>
      </c>
      <c r="BI9" s="230">
        <v>0</v>
      </c>
      <c r="BJ9" s="230">
        <v>0</v>
      </c>
      <c r="BK9" s="230">
        <v>0</v>
      </c>
      <c r="BL9" s="230">
        <v>0</v>
      </c>
      <c r="BM9" s="228">
        <v>0</v>
      </c>
      <c r="BN9" s="229">
        <v>0</v>
      </c>
      <c r="BO9" s="230">
        <v>0</v>
      </c>
      <c r="BP9" s="230">
        <v>0</v>
      </c>
      <c r="BQ9" s="230">
        <v>0</v>
      </c>
      <c r="BR9" s="230">
        <v>0</v>
      </c>
      <c r="BS9" s="230">
        <v>0</v>
      </c>
      <c r="BT9" s="230">
        <v>0</v>
      </c>
      <c r="BU9" s="230">
        <v>0</v>
      </c>
      <c r="BV9" s="230">
        <v>0</v>
      </c>
      <c r="BW9" s="230">
        <v>0</v>
      </c>
      <c r="BX9" s="230">
        <v>0</v>
      </c>
      <c r="BY9" s="230">
        <v>0</v>
      </c>
      <c r="BZ9" s="230">
        <v>0</v>
      </c>
      <c r="CA9" s="230">
        <v>0</v>
      </c>
      <c r="CB9" s="230">
        <v>0</v>
      </c>
      <c r="CC9" s="230">
        <v>0</v>
      </c>
      <c r="CD9" s="230">
        <v>0</v>
      </c>
      <c r="CE9" s="230">
        <v>0</v>
      </c>
      <c r="CF9" s="230">
        <v>0</v>
      </c>
      <c r="CG9" s="230">
        <v>0</v>
      </c>
      <c r="CH9" s="230">
        <v>0</v>
      </c>
      <c r="CI9" s="230">
        <v>0</v>
      </c>
      <c r="CJ9" s="230">
        <v>0</v>
      </c>
      <c r="CK9" s="230">
        <v>0</v>
      </c>
      <c r="CL9" s="230">
        <v>0</v>
      </c>
      <c r="CM9" s="230">
        <v>0</v>
      </c>
      <c r="CN9" s="230">
        <v>0</v>
      </c>
      <c r="CO9" s="230">
        <v>0</v>
      </c>
      <c r="CP9" s="230">
        <v>0</v>
      </c>
      <c r="CQ9" s="230">
        <v>0</v>
      </c>
      <c r="CR9" s="230">
        <v>0</v>
      </c>
      <c r="CS9" s="230">
        <v>0</v>
      </c>
      <c r="CT9" s="230">
        <v>0</v>
      </c>
      <c r="CU9" s="230">
        <v>0</v>
      </c>
      <c r="CV9" s="230">
        <v>0</v>
      </c>
      <c r="CW9" s="228">
        <v>0</v>
      </c>
    </row>
    <row r="10" spans="1:101" ht="15.75">
      <c r="A10" s="231" t="s">
        <v>108</v>
      </c>
      <c r="B10" s="232" t="s">
        <v>107</v>
      </c>
      <c r="C10" s="233">
        <v>0</v>
      </c>
      <c r="D10" s="234"/>
      <c r="E10" s="235"/>
      <c r="F10" s="236"/>
      <c r="G10" s="235"/>
      <c r="H10" s="236"/>
      <c r="I10" s="236"/>
      <c r="J10" s="235"/>
      <c r="K10" s="236"/>
      <c r="L10" s="236"/>
      <c r="M10" s="236"/>
      <c r="N10" s="236"/>
      <c r="O10" s="236"/>
      <c r="P10" s="235"/>
      <c r="Q10" s="236"/>
      <c r="R10" s="236"/>
      <c r="S10" s="236"/>
      <c r="T10" s="237"/>
      <c r="U10" s="234"/>
      <c r="V10" s="235"/>
      <c r="W10" s="235"/>
      <c r="X10" s="235"/>
      <c r="Y10" s="235"/>
      <c r="Z10" s="235"/>
      <c r="AA10" s="235"/>
      <c r="AB10" s="235"/>
      <c r="AC10" s="235"/>
      <c r="AD10" s="235"/>
      <c r="AE10" s="235"/>
      <c r="AF10" s="235"/>
      <c r="AG10" s="235"/>
      <c r="AH10" s="235"/>
      <c r="AI10" s="235"/>
      <c r="AJ10" s="235"/>
      <c r="AK10" s="235"/>
      <c r="AL10" s="235"/>
      <c r="AM10" s="235"/>
      <c r="AN10" s="235"/>
      <c r="AO10" s="235"/>
      <c r="AP10" s="235"/>
      <c r="AQ10" s="235"/>
      <c r="AR10" s="237"/>
      <c r="AS10" s="294"/>
      <c r="AT10" s="236"/>
      <c r="AU10" s="236"/>
      <c r="AV10" s="235"/>
      <c r="AW10" s="236"/>
      <c r="AX10" s="236"/>
      <c r="AY10" s="236"/>
      <c r="AZ10" s="236"/>
      <c r="BA10" s="235"/>
      <c r="BB10" s="239"/>
      <c r="BC10" s="234"/>
      <c r="BD10" s="236"/>
      <c r="BE10" s="236"/>
      <c r="BF10" s="236"/>
      <c r="BG10" s="236"/>
      <c r="BH10" s="236"/>
      <c r="BI10" s="236"/>
      <c r="BJ10" s="236"/>
      <c r="BK10" s="236"/>
      <c r="BL10" s="235"/>
      <c r="BM10" s="237"/>
      <c r="BN10" s="234"/>
      <c r="BO10" s="236"/>
      <c r="BP10" s="236"/>
      <c r="BQ10" s="236"/>
      <c r="BR10" s="235"/>
      <c r="BS10" s="236"/>
      <c r="BT10" s="236"/>
      <c r="BU10" s="235"/>
      <c r="BV10" s="236"/>
      <c r="BW10" s="235"/>
      <c r="BX10" s="236"/>
      <c r="BY10" s="236"/>
      <c r="BZ10" s="236"/>
      <c r="CA10" s="236"/>
      <c r="CB10" s="236"/>
      <c r="CC10" s="236"/>
      <c r="CD10" s="235"/>
      <c r="CE10" s="236"/>
      <c r="CF10" s="236"/>
      <c r="CG10" s="236"/>
      <c r="CH10" s="236"/>
      <c r="CI10" s="235"/>
      <c r="CJ10" s="235"/>
      <c r="CK10" s="236"/>
      <c r="CL10" s="236"/>
      <c r="CM10" s="235"/>
      <c r="CN10" s="235"/>
      <c r="CO10" s="235"/>
      <c r="CP10" s="235"/>
      <c r="CQ10" s="235"/>
      <c r="CR10" s="235"/>
      <c r="CS10" s="236"/>
      <c r="CT10" s="236"/>
      <c r="CU10" s="235"/>
      <c r="CV10" s="236"/>
      <c r="CW10" s="237"/>
    </row>
    <row r="11" spans="1:101" ht="15.75">
      <c r="A11" s="231"/>
      <c r="B11" s="232" t="s">
        <v>103</v>
      </c>
      <c r="C11" s="233">
        <v>0</v>
      </c>
      <c r="D11" s="234"/>
      <c r="E11" s="235"/>
      <c r="F11" s="236"/>
      <c r="G11" s="235"/>
      <c r="H11" s="236"/>
      <c r="I11" s="236"/>
      <c r="J11" s="235"/>
      <c r="K11" s="236"/>
      <c r="L11" s="236"/>
      <c r="M11" s="236"/>
      <c r="N11" s="236"/>
      <c r="O11" s="236"/>
      <c r="P11" s="235"/>
      <c r="Q11" s="236"/>
      <c r="R11" s="236"/>
      <c r="S11" s="236"/>
      <c r="T11" s="237"/>
      <c r="U11" s="234"/>
      <c r="V11" s="235"/>
      <c r="W11" s="235"/>
      <c r="X11" s="235"/>
      <c r="Y11" s="235"/>
      <c r="Z11" s="235"/>
      <c r="AA11" s="235"/>
      <c r="AB11" s="235"/>
      <c r="AC11" s="235"/>
      <c r="AD11" s="235"/>
      <c r="AE11" s="235"/>
      <c r="AF11" s="235"/>
      <c r="AG11" s="235"/>
      <c r="AH11" s="235"/>
      <c r="AI11" s="235"/>
      <c r="AJ11" s="235"/>
      <c r="AK11" s="235"/>
      <c r="AL11" s="235"/>
      <c r="AM11" s="235"/>
      <c r="AN11" s="235"/>
      <c r="AO11" s="235"/>
      <c r="AP11" s="235"/>
      <c r="AQ11" s="235"/>
      <c r="AR11" s="237"/>
      <c r="AS11" s="245"/>
      <c r="AT11" s="243"/>
      <c r="AU11" s="243"/>
      <c r="AV11" s="242"/>
      <c r="AW11" s="243"/>
      <c r="AX11" s="243"/>
      <c r="AY11" s="243"/>
      <c r="AZ11" s="243"/>
      <c r="BA11" s="242"/>
      <c r="BB11" s="244"/>
      <c r="BC11" s="234"/>
      <c r="BD11" s="235"/>
      <c r="BE11" s="235"/>
      <c r="BF11" s="235"/>
      <c r="BG11" s="235"/>
      <c r="BH11" s="235"/>
      <c r="BI11" s="235"/>
      <c r="BJ11" s="235"/>
      <c r="BK11" s="235"/>
      <c r="BL11" s="235"/>
      <c r="BM11" s="239"/>
      <c r="BN11" s="234"/>
      <c r="BO11" s="236"/>
      <c r="BP11" s="236"/>
      <c r="BQ11" s="236"/>
      <c r="BR11" s="235"/>
      <c r="BS11" s="236"/>
      <c r="BT11" s="236"/>
      <c r="BU11" s="235"/>
      <c r="BV11" s="236"/>
      <c r="BW11" s="235"/>
      <c r="BX11" s="236"/>
      <c r="BY11" s="236"/>
      <c r="BZ11" s="236"/>
      <c r="CA11" s="236"/>
      <c r="CB11" s="236"/>
      <c r="CC11" s="236"/>
      <c r="CD11" s="246"/>
      <c r="CE11" s="247"/>
      <c r="CF11" s="247"/>
      <c r="CG11" s="247"/>
      <c r="CH11" s="247"/>
      <c r="CI11" s="246"/>
      <c r="CJ11" s="246"/>
      <c r="CK11" s="247"/>
      <c r="CL11" s="247"/>
      <c r="CM11" s="246"/>
      <c r="CN11" s="246"/>
      <c r="CO11" s="246"/>
      <c r="CP11" s="246"/>
      <c r="CQ11" s="246"/>
      <c r="CR11" s="246"/>
      <c r="CS11" s="248"/>
      <c r="CT11" s="248"/>
      <c r="CU11" s="246"/>
      <c r="CV11" s="236"/>
      <c r="CW11" s="237"/>
    </row>
    <row r="12" spans="1:101" ht="15.75">
      <c r="A12" s="231" t="s">
        <v>109</v>
      </c>
      <c r="B12" s="232" t="s">
        <v>107</v>
      </c>
      <c r="C12" s="233">
        <v>0</v>
      </c>
      <c r="D12" s="249"/>
      <c r="E12" s="250"/>
      <c r="F12" s="248"/>
      <c r="G12" s="250"/>
      <c r="H12" s="248"/>
      <c r="I12" s="248"/>
      <c r="J12" s="250"/>
      <c r="K12" s="248"/>
      <c r="L12" s="248"/>
      <c r="M12" s="248"/>
      <c r="N12" s="248"/>
      <c r="O12" s="248"/>
      <c r="P12" s="250"/>
      <c r="Q12" s="248"/>
      <c r="R12" s="248"/>
      <c r="S12" s="248"/>
      <c r="T12" s="237"/>
      <c r="U12" s="249"/>
      <c r="V12" s="250"/>
      <c r="W12" s="250"/>
      <c r="X12" s="250"/>
      <c r="Y12" s="250"/>
      <c r="Z12" s="250"/>
      <c r="AA12" s="250"/>
      <c r="AB12" s="250"/>
      <c r="AC12" s="250"/>
      <c r="AD12" s="250"/>
      <c r="AE12" s="250"/>
      <c r="AF12" s="250"/>
      <c r="AG12" s="250"/>
      <c r="AH12" s="250"/>
      <c r="AI12" s="250"/>
      <c r="AJ12" s="250"/>
      <c r="AK12" s="250"/>
      <c r="AL12" s="250"/>
      <c r="AM12" s="250"/>
      <c r="AN12" s="250"/>
      <c r="AO12" s="250"/>
      <c r="AP12" s="250"/>
      <c r="AQ12" s="250"/>
      <c r="AR12" s="251"/>
      <c r="AS12" s="245"/>
      <c r="AT12" s="243"/>
      <c r="AU12" s="243"/>
      <c r="AV12" s="242"/>
      <c r="AW12" s="243"/>
      <c r="AX12" s="243"/>
      <c r="AY12" s="248"/>
      <c r="AZ12" s="243"/>
      <c r="BA12" s="242"/>
      <c r="BB12" s="244"/>
      <c r="BC12" s="249"/>
      <c r="BD12" s="250"/>
      <c r="BE12" s="250"/>
      <c r="BF12" s="250"/>
      <c r="BG12" s="250"/>
      <c r="BH12" s="250"/>
      <c r="BI12" s="250"/>
      <c r="BJ12" s="250"/>
      <c r="BK12" s="250"/>
      <c r="BL12" s="250"/>
      <c r="BM12" s="252"/>
      <c r="BN12" s="249"/>
      <c r="BO12" s="236"/>
      <c r="BP12" s="236"/>
      <c r="BQ12" s="236"/>
      <c r="BR12" s="235"/>
      <c r="BS12" s="236"/>
      <c r="BT12" s="236"/>
      <c r="BU12" s="235"/>
      <c r="BV12" s="236"/>
      <c r="BW12" s="235"/>
      <c r="BX12" s="236"/>
      <c r="BY12" s="236"/>
      <c r="BZ12" s="236"/>
      <c r="CA12" s="236"/>
      <c r="CB12" s="236"/>
      <c r="CC12" s="236"/>
      <c r="CD12" s="235"/>
      <c r="CE12" s="236"/>
      <c r="CF12" s="236"/>
      <c r="CG12" s="236"/>
      <c r="CH12" s="236"/>
      <c r="CI12" s="235"/>
      <c r="CJ12" s="235"/>
      <c r="CK12" s="236"/>
      <c r="CL12" s="236"/>
      <c r="CM12" s="235"/>
      <c r="CN12" s="235"/>
      <c r="CO12" s="235"/>
      <c r="CP12" s="235"/>
      <c r="CQ12" s="235"/>
      <c r="CR12" s="235"/>
      <c r="CS12" s="236"/>
      <c r="CT12" s="236"/>
      <c r="CU12" s="235"/>
      <c r="CV12" s="236"/>
      <c r="CW12" s="237"/>
    </row>
    <row r="13" spans="1:101" ht="15.75">
      <c r="A13" s="231"/>
      <c r="B13" s="232" t="s">
        <v>103</v>
      </c>
      <c r="C13" s="233">
        <v>0</v>
      </c>
      <c r="D13" s="245"/>
      <c r="E13" s="242"/>
      <c r="F13" s="242"/>
      <c r="G13" s="242"/>
      <c r="H13" s="242"/>
      <c r="I13" s="242"/>
      <c r="J13" s="242"/>
      <c r="K13" s="242"/>
      <c r="L13" s="242"/>
      <c r="M13" s="242"/>
      <c r="N13" s="242"/>
      <c r="O13" s="242"/>
      <c r="P13" s="242"/>
      <c r="Q13" s="242"/>
      <c r="R13" s="242"/>
      <c r="S13" s="242"/>
      <c r="T13" s="244"/>
      <c r="U13" s="245"/>
      <c r="V13" s="242"/>
      <c r="W13" s="242"/>
      <c r="X13" s="242"/>
      <c r="Y13" s="242"/>
      <c r="Z13" s="242"/>
      <c r="AA13" s="242"/>
      <c r="AB13" s="242"/>
      <c r="AC13" s="242"/>
      <c r="AD13" s="242"/>
      <c r="AE13" s="242"/>
      <c r="AF13" s="242"/>
      <c r="AG13" s="242"/>
      <c r="AH13" s="242"/>
      <c r="AI13" s="242"/>
      <c r="AJ13" s="242"/>
      <c r="AK13" s="242"/>
      <c r="AL13" s="242"/>
      <c r="AM13" s="242"/>
      <c r="AN13" s="242"/>
      <c r="AO13" s="242"/>
      <c r="AP13" s="242"/>
      <c r="AQ13" s="242"/>
      <c r="AR13" s="253"/>
      <c r="AS13" s="245"/>
      <c r="AT13" s="242"/>
      <c r="AU13" s="242"/>
      <c r="AV13" s="242"/>
      <c r="AW13" s="242"/>
      <c r="AX13" s="242"/>
      <c r="AY13" s="242"/>
      <c r="AZ13" s="242"/>
      <c r="BA13" s="242"/>
      <c r="BB13" s="244"/>
      <c r="BC13" s="245"/>
      <c r="BD13" s="242"/>
      <c r="BE13" s="242"/>
      <c r="BF13" s="242"/>
      <c r="BG13" s="242"/>
      <c r="BH13" s="242"/>
      <c r="BI13" s="242"/>
      <c r="BJ13" s="242"/>
      <c r="BK13" s="242"/>
      <c r="BL13" s="242"/>
      <c r="BM13" s="244"/>
      <c r="BN13" s="245"/>
      <c r="BO13" s="242"/>
      <c r="BP13" s="242"/>
      <c r="BQ13" s="242"/>
      <c r="BR13" s="242"/>
      <c r="BS13" s="242"/>
      <c r="BT13" s="242"/>
      <c r="BU13" s="242"/>
      <c r="BV13" s="242"/>
      <c r="BW13" s="242"/>
      <c r="BX13" s="242"/>
      <c r="BY13" s="242"/>
      <c r="BZ13" s="242"/>
      <c r="CA13" s="242"/>
      <c r="CB13" s="242"/>
      <c r="CC13" s="242"/>
      <c r="CD13" s="242"/>
      <c r="CE13" s="242"/>
      <c r="CF13" s="242"/>
      <c r="CG13" s="242"/>
      <c r="CH13" s="242"/>
      <c r="CI13" s="242"/>
      <c r="CJ13" s="242"/>
      <c r="CK13" s="242"/>
      <c r="CL13" s="242"/>
      <c r="CM13" s="242"/>
      <c r="CN13" s="242"/>
      <c r="CO13" s="242"/>
      <c r="CP13" s="242"/>
      <c r="CQ13" s="242"/>
      <c r="CR13" s="242"/>
      <c r="CS13" s="242"/>
      <c r="CT13" s="242"/>
      <c r="CU13" s="242"/>
      <c r="CV13" s="243"/>
      <c r="CW13" s="253"/>
    </row>
    <row r="14" spans="1:101" ht="31.5">
      <c r="A14" s="441" t="s">
        <v>110</v>
      </c>
      <c r="B14" s="232"/>
      <c r="C14" s="233"/>
      <c r="D14" s="245"/>
      <c r="E14" s="242"/>
      <c r="F14" s="242"/>
      <c r="G14" s="242"/>
      <c r="H14" s="242"/>
      <c r="I14" s="242"/>
      <c r="J14" s="242"/>
      <c r="K14" s="242"/>
      <c r="L14" s="242"/>
      <c r="M14" s="242"/>
      <c r="N14" s="242"/>
      <c r="O14" s="242"/>
      <c r="P14" s="242"/>
      <c r="Q14" s="242"/>
      <c r="R14" s="242"/>
      <c r="S14" s="242"/>
      <c r="T14" s="244"/>
      <c r="U14" s="245"/>
      <c r="V14" s="242"/>
      <c r="W14" s="242"/>
      <c r="X14" s="242"/>
      <c r="Y14" s="242"/>
      <c r="Z14" s="242"/>
      <c r="AA14" s="242"/>
      <c r="AB14" s="242"/>
      <c r="AC14" s="242"/>
      <c r="AD14" s="242"/>
      <c r="AE14" s="242"/>
      <c r="AF14" s="242"/>
      <c r="AG14" s="242"/>
      <c r="AH14" s="242"/>
      <c r="AI14" s="242"/>
      <c r="AJ14" s="242"/>
      <c r="AK14" s="242"/>
      <c r="AL14" s="242"/>
      <c r="AM14" s="242"/>
      <c r="AN14" s="242"/>
      <c r="AO14" s="242"/>
      <c r="AP14" s="242"/>
      <c r="AQ14" s="242"/>
      <c r="AR14" s="253"/>
      <c r="AS14" s="245"/>
      <c r="AT14" s="242"/>
      <c r="AU14" s="242"/>
      <c r="AV14" s="242"/>
      <c r="AW14" s="242"/>
      <c r="AX14" s="242"/>
      <c r="AY14" s="242"/>
      <c r="AZ14" s="242"/>
      <c r="BA14" s="242"/>
      <c r="BB14" s="244"/>
      <c r="BC14" s="245"/>
      <c r="BD14" s="242"/>
      <c r="BE14" s="242"/>
      <c r="BF14" s="242"/>
      <c r="BG14" s="242"/>
      <c r="BH14" s="242"/>
      <c r="BI14" s="242"/>
      <c r="BJ14" s="242"/>
      <c r="BK14" s="242"/>
      <c r="BL14" s="242"/>
      <c r="BM14" s="244"/>
      <c r="BN14" s="245"/>
      <c r="BO14" s="242"/>
      <c r="BP14" s="242"/>
      <c r="BQ14" s="242"/>
      <c r="BR14" s="242"/>
      <c r="BS14" s="242"/>
      <c r="BT14" s="242"/>
      <c r="BU14" s="242"/>
      <c r="BV14" s="242"/>
      <c r="BW14" s="242"/>
      <c r="BX14" s="242"/>
      <c r="BY14" s="242"/>
      <c r="BZ14" s="242"/>
      <c r="CA14" s="242"/>
      <c r="CB14" s="242"/>
      <c r="CC14" s="242"/>
      <c r="CD14" s="242"/>
      <c r="CE14" s="242"/>
      <c r="CF14" s="242"/>
      <c r="CG14" s="242"/>
      <c r="CH14" s="242"/>
      <c r="CI14" s="242"/>
      <c r="CJ14" s="242"/>
      <c r="CK14" s="242"/>
      <c r="CL14" s="242"/>
      <c r="CM14" s="242"/>
      <c r="CN14" s="242"/>
      <c r="CO14" s="242"/>
      <c r="CP14" s="242"/>
      <c r="CQ14" s="242"/>
      <c r="CR14" s="242"/>
      <c r="CS14" s="242"/>
      <c r="CT14" s="242"/>
      <c r="CU14" s="242"/>
      <c r="CV14" s="243"/>
      <c r="CW14" s="253"/>
    </row>
    <row r="15" spans="1:101" ht="31.5">
      <c r="A15" s="440" t="s">
        <v>111</v>
      </c>
      <c r="B15" s="236" t="s">
        <v>112</v>
      </c>
      <c r="C15" s="233">
        <v>0</v>
      </c>
      <c r="D15" s="249"/>
      <c r="E15" s="250"/>
      <c r="F15" s="257"/>
      <c r="G15" s="250"/>
      <c r="H15" s="257"/>
      <c r="I15" s="257"/>
      <c r="J15" s="250"/>
      <c r="K15" s="257"/>
      <c r="L15" s="257"/>
      <c r="M15" s="257"/>
      <c r="N15" s="257"/>
      <c r="O15" s="257"/>
      <c r="P15" s="250"/>
      <c r="Q15" s="250"/>
      <c r="R15" s="250"/>
      <c r="S15" s="250"/>
      <c r="T15" s="252"/>
      <c r="U15" s="249"/>
      <c r="V15" s="250"/>
      <c r="W15" s="250"/>
      <c r="X15" s="250"/>
      <c r="Y15" s="250"/>
      <c r="Z15" s="250"/>
      <c r="AA15" s="250"/>
      <c r="AB15" s="250"/>
      <c r="AC15" s="250"/>
      <c r="AD15" s="250"/>
      <c r="AE15" s="250"/>
      <c r="AF15" s="250"/>
      <c r="AG15" s="250"/>
      <c r="AH15" s="250"/>
      <c r="AI15" s="250"/>
      <c r="AJ15" s="250"/>
      <c r="AK15" s="250"/>
      <c r="AL15" s="250"/>
      <c r="AM15" s="250"/>
      <c r="AN15" s="250"/>
      <c r="AO15" s="250"/>
      <c r="AP15" s="250"/>
      <c r="AQ15" s="250"/>
      <c r="AR15" s="251"/>
      <c r="AS15" s="249"/>
      <c r="AT15" s="250"/>
      <c r="AU15" s="250"/>
      <c r="AV15" s="250"/>
      <c r="AW15" s="250"/>
      <c r="AX15" s="250"/>
      <c r="AY15" s="250"/>
      <c r="AZ15" s="250"/>
      <c r="BA15" s="250"/>
      <c r="BB15" s="252"/>
      <c r="BC15" s="249"/>
      <c r="BD15" s="250"/>
      <c r="BE15" s="250"/>
      <c r="BF15" s="250"/>
      <c r="BG15" s="250"/>
      <c r="BH15" s="250"/>
      <c r="BI15" s="250"/>
      <c r="BJ15" s="250"/>
      <c r="BK15" s="250"/>
      <c r="BL15" s="250"/>
      <c r="BM15" s="252"/>
      <c r="BN15" s="234"/>
      <c r="BO15" s="235"/>
      <c r="BP15" s="235"/>
      <c r="BQ15" s="235"/>
      <c r="BR15" s="235"/>
      <c r="BS15" s="235"/>
      <c r="BT15" s="250"/>
      <c r="BU15" s="235"/>
      <c r="BV15" s="235"/>
      <c r="BW15" s="235"/>
      <c r="BX15" s="235"/>
      <c r="BY15" s="235"/>
      <c r="BZ15" s="235"/>
      <c r="CA15" s="235"/>
      <c r="CB15" s="235"/>
      <c r="CC15" s="235"/>
      <c r="CD15" s="235"/>
      <c r="CE15" s="235"/>
      <c r="CF15" s="235"/>
      <c r="CG15" s="235"/>
      <c r="CH15" s="235"/>
      <c r="CI15" s="235"/>
      <c r="CJ15" s="235"/>
      <c r="CK15" s="235"/>
      <c r="CL15" s="235"/>
      <c r="CM15" s="235"/>
      <c r="CN15" s="235"/>
      <c r="CO15" s="235"/>
      <c r="CP15" s="235"/>
      <c r="CQ15" s="235"/>
      <c r="CR15" s="235"/>
      <c r="CS15" s="235"/>
      <c r="CT15" s="235"/>
      <c r="CU15" s="235"/>
      <c r="CV15" s="236"/>
      <c r="CW15" s="237"/>
    </row>
    <row r="16" spans="1:101" ht="15.75">
      <c r="A16" s="440" t="s">
        <v>113</v>
      </c>
      <c r="B16" s="236" t="s">
        <v>103</v>
      </c>
      <c r="C16" s="233">
        <v>0</v>
      </c>
      <c r="D16" s="249"/>
      <c r="E16" s="250"/>
      <c r="F16" s="257"/>
      <c r="G16" s="250"/>
      <c r="H16" s="257"/>
      <c r="I16" s="257"/>
      <c r="J16" s="250"/>
      <c r="K16" s="257"/>
      <c r="L16" s="257"/>
      <c r="M16" s="257"/>
      <c r="N16" s="257"/>
      <c r="O16" s="257"/>
      <c r="P16" s="250"/>
      <c r="Q16" s="250"/>
      <c r="R16" s="250"/>
      <c r="S16" s="250"/>
      <c r="T16" s="252"/>
      <c r="U16" s="249"/>
      <c r="V16" s="250"/>
      <c r="W16" s="250"/>
      <c r="X16" s="250"/>
      <c r="Y16" s="250"/>
      <c r="Z16" s="250"/>
      <c r="AA16" s="250"/>
      <c r="AB16" s="250"/>
      <c r="AC16" s="250"/>
      <c r="AD16" s="250"/>
      <c r="AE16" s="250"/>
      <c r="AF16" s="250"/>
      <c r="AG16" s="250"/>
      <c r="AH16" s="250"/>
      <c r="AI16" s="250"/>
      <c r="AJ16" s="250"/>
      <c r="AK16" s="250"/>
      <c r="AL16" s="250"/>
      <c r="AM16" s="250"/>
      <c r="AN16" s="250"/>
      <c r="AO16" s="250"/>
      <c r="AP16" s="250"/>
      <c r="AQ16" s="250"/>
      <c r="AR16" s="251"/>
      <c r="AS16" s="249"/>
      <c r="AT16" s="250"/>
      <c r="AU16" s="250"/>
      <c r="AV16" s="250"/>
      <c r="AW16" s="250"/>
      <c r="AX16" s="250"/>
      <c r="AY16" s="250"/>
      <c r="AZ16" s="250"/>
      <c r="BA16" s="250"/>
      <c r="BB16" s="252"/>
      <c r="BC16" s="249"/>
      <c r="BD16" s="250"/>
      <c r="BE16" s="250"/>
      <c r="BF16" s="250"/>
      <c r="BG16" s="250"/>
      <c r="BH16" s="250"/>
      <c r="BI16" s="250"/>
      <c r="BJ16" s="250"/>
      <c r="BK16" s="250"/>
      <c r="BL16" s="250"/>
      <c r="BM16" s="252"/>
      <c r="BN16" s="234"/>
      <c r="BO16" s="235"/>
      <c r="BP16" s="235"/>
      <c r="BQ16" s="235"/>
      <c r="BR16" s="235"/>
      <c r="BS16" s="235"/>
      <c r="BT16" s="250"/>
      <c r="BU16" s="235"/>
      <c r="BV16" s="235"/>
      <c r="BW16" s="235"/>
      <c r="BX16" s="235"/>
      <c r="BY16" s="235"/>
      <c r="BZ16" s="235"/>
      <c r="CA16" s="235"/>
      <c r="CB16" s="235"/>
      <c r="CC16" s="235"/>
      <c r="CD16" s="235"/>
      <c r="CE16" s="235"/>
      <c r="CF16" s="235"/>
      <c r="CG16" s="235"/>
      <c r="CH16" s="235"/>
      <c r="CI16" s="235"/>
      <c r="CJ16" s="235"/>
      <c r="CK16" s="235"/>
      <c r="CL16" s="235"/>
      <c r="CM16" s="235"/>
      <c r="CN16" s="235"/>
      <c r="CO16" s="235"/>
      <c r="CP16" s="235"/>
      <c r="CQ16" s="235"/>
      <c r="CR16" s="235"/>
      <c r="CS16" s="235"/>
      <c r="CT16" s="235"/>
      <c r="CU16" s="235"/>
      <c r="CV16" s="236"/>
      <c r="CW16" s="237"/>
    </row>
    <row r="17" spans="1:101" ht="15.75">
      <c r="A17" s="441" t="s">
        <v>114</v>
      </c>
      <c r="B17" s="236" t="s">
        <v>115</v>
      </c>
      <c r="C17" s="233">
        <v>0</v>
      </c>
      <c r="D17" s="249"/>
      <c r="E17" s="250"/>
      <c r="F17" s="257"/>
      <c r="G17" s="250"/>
      <c r="H17" s="257"/>
      <c r="I17" s="257"/>
      <c r="J17" s="250"/>
      <c r="K17" s="257"/>
      <c r="L17" s="257"/>
      <c r="M17" s="257"/>
      <c r="N17" s="257"/>
      <c r="O17" s="257"/>
      <c r="P17" s="250"/>
      <c r="Q17" s="250"/>
      <c r="R17" s="250"/>
      <c r="S17" s="250"/>
      <c r="T17" s="252"/>
      <c r="U17" s="249"/>
      <c r="V17" s="250"/>
      <c r="W17" s="250"/>
      <c r="X17" s="250"/>
      <c r="Y17" s="250"/>
      <c r="Z17" s="250"/>
      <c r="AA17" s="250"/>
      <c r="AB17" s="250"/>
      <c r="AC17" s="250"/>
      <c r="AD17" s="250"/>
      <c r="AE17" s="250"/>
      <c r="AF17" s="250"/>
      <c r="AG17" s="250"/>
      <c r="AH17" s="250"/>
      <c r="AI17" s="250"/>
      <c r="AJ17" s="250"/>
      <c r="AK17" s="250"/>
      <c r="AL17" s="250"/>
      <c r="AM17" s="250"/>
      <c r="AN17" s="250"/>
      <c r="AO17" s="250"/>
      <c r="AP17" s="250"/>
      <c r="AQ17" s="250"/>
      <c r="AR17" s="251"/>
      <c r="AS17" s="249"/>
      <c r="AT17" s="250"/>
      <c r="AU17" s="250"/>
      <c r="AV17" s="250"/>
      <c r="AW17" s="250"/>
      <c r="AX17" s="250"/>
      <c r="AY17" s="250"/>
      <c r="AZ17" s="250"/>
      <c r="BA17" s="250"/>
      <c r="BB17" s="252"/>
      <c r="BC17" s="249"/>
      <c r="BD17" s="250"/>
      <c r="BE17" s="250"/>
      <c r="BF17" s="250"/>
      <c r="BG17" s="250"/>
      <c r="BH17" s="250"/>
      <c r="BI17" s="250"/>
      <c r="BJ17" s="250"/>
      <c r="BK17" s="250"/>
      <c r="BL17" s="250"/>
      <c r="BM17" s="252"/>
      <c r="BN17" s="234"/>
      <c r="BO17" s="235"/>
      <c r="BP17" s="235"/>
      <c r="BQ17" s="235"/>
      <c r="BR17" s="235"/>
      <c r="BS17" s="235"/>
      <c r="BT17" s="250"/>
      <c r="BU17" s="235"/>
      <c r="BV17" s="235"/>
      <c r="BW17" s="235"/>
      <c r="BX17" s="235"/>
      <c r="BY17" s="235"/>
      <c r="BZ17" s="235"/>
      <c r="CA17" s="235"/>
      <c r="CB17" s="235"/>
      <c r="CC17" s="235"/>
      <c r="CD17" s="235"/>
      <c r="CE17" s="235"/>
      <c r="CF17" s="235"/>
      <c r="CG17" s="235"/>
      <c r="CH17" s="235"/>
      <c r="CI17" s="235"/>
      <c r="CJ17" s="235"/>
      <c r="CK17" s="235"/>
      <c r="CL17" s="235"/>
      <c r="CM17" s="235"/>
      <c r="CN17" s="235"/>
      <c r="CO17" s="235"/>
      <c r="CP17" s="235"/>
      <c r="CQ17" s="235"/>
      <c r="CR17" s="235"/>
      <c r="CS17" s="235"/>
      <c r="CT17" s="235"/>
      <c r="CU17" s="235"/>
      <c r="CV17" s="236"/>
      <c r="CW17" s="237"/>
    </row>
    <row r="18" spans="1:101" ht="15.75">
      <c r="A18" s="441"/>
      <c r="B18" s="236" t="s">
        <v>103</v>
      </c>
      <c r="C18" s="233">
        <v>0</v>
      </c>
      <c r="D18" s="249"/>
      <c r="E18" s="250"/>
      <c r="F18" s="257"/>
      <c r="G18" s="250"/>
      <c r="H18" s="257"/>
      <c r="I18" s="257"/>
      <c r="J18" s="250"/>
      <c r="K18" s="257"/>
      <c r="L18" s="257"/>
      <c r="M18" s="257"/>
      <c r="N18" s="257"/>
      <c r="O18" s="257"/>
      <c r="P18" s="250"/>
      <c r="Q18" s="250"/>
      <c r="R18" s="250"/>
      <c r="S18" s="250"/>
      <c r="T18" s="252"/>
      <c r="U18" s="249"/>
      <c r="V18" s="250"/>
      <c r="W18" s="250"/>
      <c r="X18" s="250"/>
      <c r="Y18" s="250"/>
      <c r="Z18" s="250"/>
      <c r="AA18" s="250"/>
      <c r="AB18" s="250"/>
      <c r="AC18" s="250"/>
      <c r="AD18" s="250"/>
      <c r="AE18" s="250"/>
      <c r="AF18" s="250"/>
      <c r="AG18" s="250"/>
      <c r="AH18" s="250"/>
      <c r="AI18" s="250"/>
      <c r="AJ18" s="250"/>
      <c r="AK18" s="250"/>
      <c r="AL18" s="250"/>
      <c r="AM18" s="250"/>
      <c r="AN18" s="250"/>
      <c r="AO18" s="250"/>
      <c r="AP18" s="250"/>
      <c r="AQ18" s="250"/>
      <c r="AR18" s="251"/>
      <c r="AS18" s="249"/>
      <c r="AT18" s="250"/>
      <c r="AU18" s="250"/>
      <c r="AV18" s="250"/>
      <c r="AW18" s="250"/>
      <c r="AX18" s="250"/>
      <c r="AY18" s="250"/>
      <c r="AZ18" s="250"/>
      <c r="BA18" s="250"/>
      <c r="BB18" s="252"/>
      <c r="BC18" s="249"/>
      <c r="BD18" s="250"/>
      <c r="BE18" s="250"/>
      <c r="BF18" s="250"/>
      <c r="BG18" s="250"/>
      <c r="BH18" s="250"/>
      <c r="BI18" s="250"/>
      <c r="BJ18" s="250"/>
      <c r="BK18" s="250"/>
      <c r="BL18" s="250"/>
      <c r="BM18" s="252"/>
      <c r="BN18" s="234"/>
      <c r="BO18" s="235"/>
      <c r="BP18" s="235"/>
      <c r="BQ18" s="235"/>
      <c r="BR18" s="235"/>
      <c r="BS18" s="235"/>
      <c r="BT18" s="250"/>
      <c r="BU18" s="235"/>
      <c r="BV18" s="235"/>
      <c r="BW18" s="235"/>
      <c r="BX18" s="235"/>
      <c r="BY18" s="235"/>
      <c r="BZ18" s="235"/>
      <c r="CA18" s="235"/>
      <c r="CB18" s="235"/>
      <c r="CC18" s="235"/>
      <c r="CD18" s="235"/>
      <c r="CE18" s="235"/>
      <c r="CF18" s="235"/>
      <c r="CG18" s="235"/>
      <c r="CH18" s="235"/>
      <c r="CI18" s="235"/>
      <c r="CJ18" s="235"/>
      <c r="CK18" s="235"/>
      <c r="CL18" s="235"/>
      <c r="CM18" s="235"/>
      <c r="CN18" s="235"/>
      <c r="CO18" s="235"/>
      <c r="CP18" s="235"/>
      <c r="CQ18" s="235"/>
      <c r="CR18" s="235"/>
      <c r="CS18" s="235"/>
      <c r="CT18" s="235"/>
      <c r="CU18" s="235"/>
      <c r="CV18" s="236"/>
      <c r="CW18" s="237"/>
    </row>
    <row r="19" spans="1:101" ht="31.5">
      <c r="A19" s="441" t="s">
        <v>116</v>
      </c>
      <c r="B19" s="236" t="s">
        <v>117</v>
      </c>
      <c r="C19" s="233">
        <v>0</v>
      </c>
      <c r="D19" s="249"/>
      <c r="E19" s="250"/>
      <c r="F19" s="257"/>
      <c r="G19" s="250"/>
      <c r="H19" s="257"/>
      <c r="I19" s="257"/>
      <c r="J19" s="250"/>
      <c r="K19" s="257"/>
      <c r="L19" s="257"/>
      <c r="M19" s="257"/>
      <c r="N19" s="257"/>
      <c r="O19" s="257"/>
      <c r="P19" s="250"/>
      <c r="Q19" s="250"/>
      <c r="R19" s="250"/>
      <c r="S19" s="250"/>
      <c r="T19" s="252"/>
      <c r="U19" s="249"/>
      <c r="V19" s="250"/>
      <c r="W19" s="250"/>
      <c r="X19" s="250"/>
      <c r="Y19" s="250"/>
      <c r="Z19" s="250"/>
      <c r="AA19" s="250"/>
      <c r="AB19" s="250"/>
      <c r="AC19" s="250"/>
      <c r="AD19" s="250"/>
      <c r="AE19" s="250"/>
      <c r="AF19" s="250"/>
      <c r="AG19" s="250"/>
      <c r="AH19" s="250"/>
      <c r="AI19" s="250"/>
      <c r="AJ19" s="250"/>
      <c r="AK19" s="250"/>
      <c r="AL19" s="250"/>
      <c r="AM19" s="250"/>
      <c r="AN19" s="250"/>
      <c r="AO19" s="250"/>
      <c r="AP19" s="250"/>
      <c r="AQ19" s="250"/>
      <c r="AR19" s="251"/>
      <c r="AS19" s="249"/>
      <c r="AT19" s="250"/>
      <c r="AU19" s="250"/>
      <c r="AV19" s="250"/>
      <c r="AW19" s="250"/>
      <c r="AX19" s="250"/>
      <c r="AY19" s="250"/>
      <c r="AZ19" s="250"/>
      <c r="BA19" s="250"/>
      <c r="BB19" s="252"/>
      <c r="BC19" s="249"/>
      <c r="BD19" s="250"/>
      <c r="BE19" s="250"/>
      <c r="BF19" s="250"/>
      <c r="BG19" s="250"/>
      <c r="BH19" s="250"/>
      <c r="BI19" s="250"/>
      <c r="BJ19" s="250"/>
      <c r="BK19" s="250"/>
      <c r="BL19" s="250"/>
      <c r="BM19" s="252"/>
      <c r="BN19" s="234"/>
      <c r="BO19" s="235"/>
      <c r="BP19" s="235"/>
      <c r="BQ19" s="235"/>
      <c r="BR19" s="235"/>
      <c r="BS19" s="235"/>
      <c r="BT19" s="250"/>
      <c r="BU19" s="235"/>
      <c r="BV19" s="235"/>
      <c r="BW19" s="235"/>
      <c r="BX19" s="235"/>
      <c r="BY19" s="235"/>
      <c r="BZ19" s="235"/>
      <c r="CA19" s="235"/>
      <c r="CB19" s="235"/>
      <c r="CC19" s="235"/>
      <c r="CD19" s="235"/>
      <c r="CE19" s="235"/>
      <c r="CF19" s="235"/>
      <c r="CG19" s="235"/>
      <c r="CH19" s="235"/>
      <c r="CI19" s="235"/>
      <c r="CJ19" s="235"/>
      <c r="CK19" s="235"/>
      <c r="CL19" s="235"/>
      <c r="CM19" s="235"/>
      <c r="CN19" s="235"/>
      <c r="CO19" s="235"/>
      <c r="CP19" s="235"/>
      <c r="CQ19" s="235"/>
      <c r="CR19" s="235"/>
      <c r="CS19" s="235"/>
      <c r="CT19" s="235"/>
      <c r="CU19" s="235"/>
      <c r="CV19" s="236"/>
      <c r="CW19" s="237"/>
    </row>
    <row r="20" spans="1:101" ht="15.75">
      <c r="A20" s="441" t="s">
        <v>118</v>
      </c>
      <c r="B20" s="236" t="s">
        <v>103</v>
      </c>
      <c r="C20" s="233">
        <v>0</v>
      </c>
      <c r="D20" s="249"/>
      <c r="E20" s="250"/>
      <c r="F20" s="257"/>
      <c r="G20" s="250"/>
      <c r="H20" s="257"/>
      <c r="I20" s="257"/>
      <c r="J20" s="250"/>
      <c r="K20" s="257"/>
      <c r="L20" s="257"/>
      <c r="M20" s="257"/>
      <c r="N20" s="257"/>
      <c r="O20" s="257"/>
      <c r="P20" s="250"/>
      <c r="Q20" s="250"/>
      <c r="R20" s="250"/>
      <c r="S20" s="250"/>
      <c r="T20" s="252"/>
      <c r="U20" s="249"/>
      <c r="V20" s="250"/>
      <c r="W20" s="250"/>
      <c r="X20" s="250"/>
      <c r="Y20" s="250"/>
      <c r="Z20" s="250"/>
      <c r="AA20" s="250"/>
      <c r="AB20" s="250"/>
      <c r="AC20" s="250"/>
      <c r="AD20" s="250"/>
      <c r="AE20" s="250"/>
      <c r="AF20" s="250"/>
      <c r="AG20" s="250"/>
      <c r="AH20" s="250"/>
      <c r="AI20" s="250"/>
      <c r="AJ20" s="250"/>
      <c r="AK20" s="250"/>
      <c r="AL20" s="250"/>
      <c r="AM20" s="250"/>
      <c r="AN20" s="250"/>
      <c r="AO20" s="250"/>
      <c r="AP20" s="250"/>
      <c r="AQ20" s="250"/>
      <c r="AR20" s="251"/>
      <c r="AS20" s="249"/>
      <c r="AT20" s="250"/>
      <c r="AU20" s="250"/>
      <c r="AV20" s="250"/>
      <c r="AW20" s="250"/>
      <c r="AX20" s="250"/>
      <c r="AY20" s="250"/>
      <c r="AZ20" s="250"/>
      <c r="BA20" s="250"/>
      <c r="BB20" s="252"/>
      <c r="BC20" s="249"/>
      <c r="BD20" s="250"/>
      <c r="BE20" s="250"/>
      <c r="BF20" s="250"/>
      <c r="BG20" s="250"/>
      <c r="BH20" s="250"/>
      <c r="BI20" s="250"/>
      <c r="BJ20" s="250"/>
      <c r="BK20" s="250"/>
      <c r="BL20" s="250"/>
      <c r="BM20" s="252"/>
      <c r="BN20" s="234"/>
      <c r="BO20" s="235"/>
      <c r="BP20" s="235"/>
      <c r="BQ20" s="235"/>
      <c r="BR20" s="235"/>
      <c r="BS20" s="235"/>
      <c r="BT20" s="250"/>
      <c r="BU20" s="235"/>
      <c r="BV20" s="235"/>
      <c r="BW20" s="235"/>
      <c r="BX20" s="235"/>
      <c r="BY20" s="235"/>
      <c r="BZ20" s="235"/>
      <c r="CA20" s="235"/>
      <c r="CB20" s="235"/>
      <c r="CC20" s="235"/>
      <c r="CD20" s="235"/>
      <c r="CE20" s="235"/>
      <c r="CF20" s="235"/>
      <c r="CG20" s="235"/>
      <c r="CH20" s="235"/>
      <c r="CI20" s="235"/>
      <c r="CJ20" s="235"/>
      <c r="CK20" s="235"/>
      <c r="CL20" s="235"/>
      <c r="CM20" s="235"/>
      <c r="CN20" s="235"/>
      <c r="CO20" s="235"/>
      <c r="CP20" s="235"/>
      <c r="CQ20" s="235"/>
      <c r="CR20" s="235"/>
      <c r="CS20" s="235"/>
      <c r="CT20" s="235"/>
      <c r="CU20" s="235"/>
      <c r="CV20" s="236"/>
      <c r="CW20" s="237"/>
    </row>
    <row r="21" spans="1:101" ht="31.5">
      <c r="A21" s="441" t="s">
        <v>119</v>
      </c>
      <c r="B21" s="236" t="s">
        <v>117</v>
      </c>
      <c r="C21" s="233">
        <v>0</v>
      </c>
      <c r="D21" s="249"/>
      <c r="E21" s="250"/>
      <c r="F21" s="257"/>
      <c r="G21" s="250"/>
      <c r="H21" s="257"/>
      <c r="I21" s="257"/>
      <c r="J21" s="250"/>
      <c r="K21" s="257"/>
      <c r="L21" s="257"/>
      <c r="M21" s="257"/>
      <c r="N21" s="257"/>
      <c r="O21" s="257"/>
      <c r="P21" s="250"/>
      <c r="Q21" s="250"/>
      <c r="R21" s="250"/>
      <c r="S21" s="250"/>
      <c r="T21" s="252"/>
      <c r="U21" s="249"/>
      <c r="V21" s="250"/>
      <c r="W21" s="250"/>
      <c r="X21" s="250"/>
      <c r="Y21" s="250"/>
      <c r="Z21" s="250"/>
      <c r="AA21" s="250"/>
      <c r="AB21" s="250"/>
      <c r="AC21" s="250"/>
      <c r="AD21" s="250"/>
      <c r="AE21" s="250"/>
      <c r="AF21" s="250"/>
      <c r="AG21" s="250"/>
      <c r="AH21" s="250"/>
      <c r="AI21" s="250"/>
      <c r="AJ21" s="250"/>
      <c r="AK21" s="250"/>
      <c r="AL21" s="250"/>
      <c r="AM21" s="250"/>
      <c r="AN21" s="250"/>
      <c r="AO21" s="250"/>
      <c r="AP21" s="250"/>
      <c r="AQ21" s="250"/>
      <c r="AR21" s="251"/>
      <c r="AS21" s="249"/>
      <c r="AT21" s="250"/>
      <c r="AU21" s="250"/>
      <c r="AV21" s="250"/>
      <c r="AW21" s="250"/>
      <c r="AX21" s="250"/>
      <c r="AY21" s="250"/>
      <c r="AZ21" s="250"/>
      <c r="BA21" s="250"/>
      <c r="BB21" s="252"/>
      <c r="BC21" s="249"/>
      <c r="BD21" s="250"/>
      <c r="BE21" s="250"/>
      <c r="BF21" s="250"/>
      <c r="BG21" s="250"/>
      <c r="BH21" s="250"/>
      <c r="BI21" s="250"/>
      <c r="BJ21" s="250"/>
      <c r="BK21" s="250"/>
      <c r="BL21" s="250"/>
      <c r="BM21" s="252"/>
      <c r="BN21" s="234"/>
      <c r="BO21" s="235"/>
      <c r="BP21" s="235"/>
      <c r="BQ21" s="235"/>
      <c r="BR21" s="235"/>
      <c r="BS21" s="235"/>
      <c r="BT21" s="250"/>
      <c r="BU21" s="235"/>
      <c r="BV21" s="235"/>
      <c r="BW21" s="235"/>
      <c r="BX21" s="235"/>
      <c r="BY21" s="235"/>
      <c r="BZ21" s="235"/>
      <c r="CA21" s="235"/>
      <c r="CB21" s="235"/>
      <c r="CC21" s="235"/>
      <c r="CD21" s="235"/>
      <c r="CE21" s="235"/>
      <c r="CF21" s="235"/>
      <c r="CG21" s="235"/>
      <c r="CH21" s="235"/>
      <c r="CI21" s="235"/>
      <c r="CJ21" s="235"/>
      <c r="CK21" s="235"/>
      <c r="CL21" s="235"/>
      <c r="CM21" s="235"/>
      <c r="CN21" s="235"/>
      <c r="CO21" s="235"/>
      <c r="CP21" s="235"/>
      <c r="CQ21" s="235"/>
      <c r="CR21" s="235"/>
      <c r="CS21" s="235"/>
      <c r="CT21" s="235"/>
      <c r="CU21" s="235"/>
      <c r="CV21" s="236"/>
      <c r="CW21" s="237"/>
    </row>
    <row r="22" spans="1:101" ht="15.75">
      <c r="A22" s="441" t="s">
        <v>120</v>
      </c>
      <c r="B22" s="236" t="s">
        <v>103</v>
      </c>
      <c r="C22" s="233">
        <v>0</v>
      </c>
      <c r="D22" s="249"/>
      <c r="E22" s="250"/>
      <c r="F22" s="257"/>
      <c r="G22" s="250"/>
      <c r="H22" s="257"/>
      <c r="I22" s="257"/>
      <c r="J22" s="250"/>
      <c r="K22" s="257"/>
      <c r="L22" s="257"/>
      <c r="M22" s="257"/>
      <c r="N22" s="257"/>
      <c r="O22" s="257"/>
      <c r="P22" s="250"/>
      <c r="Q22" s="250"/>
      <c r="R22" s="250"/>
      <c r="S22" s="250"/>
      <c r="T22" s="252"/>
      <c r="U22" s="249"/>
      <c r="V22" s="250"/>
      <c r="W22" s="250"/>
      <c r="X22" s="250"/>
      <c r="Y22" s="250"/>
      <c r="Z22" s="250"/>
      <c r="AA22" s="250"/>
      <c r="AB22" s="250"/>
      <c r="AC22" s="250"/>
      <c r="AD22" s="250"/>
      <c r="AE22" s="250"/>
      <c r="AF22" s="250"/>
      <c r="AG22" s="250"/>
      <c r="AH22" s="250"/>
      <c r="AI22" s="250"/>
      <c r="AJ22" s="250"/>
      <c r="AK22" s="250"/>
      <c r="AL22" s="250"/>
      <c r="AM22" s="250"/>
      <c r="AN22" s="250"/>
      <c r="AO22" s="250"/>
      <c r="AP22" s="250"/>
      <c r="AQ22" s="250"/>
      <c r="AR22" s="251"/>
      <c r="AS22" s="249"/>
      <c r="AT22" s="250"/>
      <c r="AU22" s="250"/>
      <c r="AV22" s="250"/>
      <c r="AW22" s="250"/>
      <c r="AX22" s="250"/>
      <c r="AY22" s="250"/>
      <c r="AZ22" s="250"/>
      <c r="BA22" s="250"/>
      <c r="BB22" s="252"/>
      <c r="BC22" s="249"/>
      <c r="BD22" s="250"/>
      <c r="BE22" s="250"/>
      <c r="BF22" s="250"/>
      <c r="BG22" s="250"/>
      <c r="BH22" s="250"/>
      <c r="BI22" s="250"/>
      <c r="BJ22" s="250"/>
      <c r="BK22" s="250"/>
      <c r="BL22" s="250"/>
      <c r="BM22" s="252"/>
      <c r="BN22" s="234"/>
      <c r="BO22" s="235"/>
      <c r="BP22" s="235"/>
      <c r="BQ22" s="235"/>
      <c r="BR22" s="235"/>
      <c r="BS22" s="235"/>
      <c r="BT22" s="250"/>
      <c r="BU22" s="235"/>
      <c r="BV22" s="235"/>
      <c r="BW22" s="235"/>
      <c r="BX22" s="235"/>
      <c r="BY22" s="235"/>
      <c r="BZ22" s="235"/>
      <c r="CA22" s="235"/>
      <c r="CB22" s="235"/>
      <c r="CC22" s="235"/>
      <c r="CD22" s="235"/>
      <c r="CE22" s="235"/>
      <c r="CF22" s="235"/>
      <c r="CG22" s="235"/>
      <c r="CH22" s="235"/>
      <c r="CI22" s="235"/>
      <c r="CJ22" s="235"/>
      <c r="CK22" s="235"/>
      <c r="CL22" s="235"/>
      <c r="CM22" s="235"/>
      <c r="CN22" s="235"/>
      <c r="CO22" s="235"/>
      <c r="CP22" s="235"/>
      <c r="CQ22" s="235"/>
      <c r="CR22" s="235"/>
      <c r="CS22" s="235"/>
      <c r="CT22" s="235"/>
      <c r="CU22" s="235"/>
      <c r="CV22" s="236"/>
      <c r="CW22" s="237"/>
    </row>
    <row r="23" spans="1:101" ht="15.75">
      <c r="A23" s="441" t="s">
        <v>121</v>
      </c>
      <c r="B23" s="236" t="s">
        <v>122</v>
      </c>
      <c r="C23" s="233">
        <v>0</v>
      </c>
      <c r="D23" s="249"/>
      <c r="E23" s="250"/>
      <c r="F23" s="257"/>
      <c r="G23" s="250"/>
      <c r="H23" s="257"/>
      <c r="I23" s="257"/>
      <c r="J23" s="250"/>
      <c r="K23" s="257"/>
      <c r="L23" s="257"/>
      <c r="M23" s="257"/>
      <c r="N23" s="257"/>
      <c r="O23" s="257"/>
      <c r="P23" s="250"/>
      <c r="Q23" s="250"/>
      <c r="R23" s="250"/>
      <c r="S23" s="250"/>
      <c r="T23" s="252"/>
      <c r="U23" s="249"/>
      <c r="V23" s="250"/>
      <c r="W23" s="250"/>
      <c r="X23" s="250"/>
      <c r="Y23" s="250"/>
      <c r="Z23" s="250"/>
      <c r="AA23" s="250"/>
      <c r="AB23" s="250"/>
      <c r="AC23" s="250"/>
      <c r="AD23" s="250"/>
      <c r="AE23" s="250"/>
      <c r="AF23" s="250"/>
      <c r="AG23" s="250"/>
      <c r="AH23" s="250"/>
      <c r="AI23" s="250"/>
      <c r="AJ23" s="250"/>
      <c r="AK23" s="250"/>
      <c r="AL23" s="250"/>
      <c r="AM23" s="250"/>
      <c r="AN23" s="250"/>
      <c r="AO23" s="250"/>
      <c r="AP23" s="250"/>
      <c r="AQ23" s="250"/>
      <c r="AR23" s="251"/>
      <c r="AS23" s="249"/>
      <c r="AT23" s="250"/>
      <c r="AU23" s="250"/>
      <c r="AV23" s="250"/>
      <c r="AW23" s="250"/>
      <c r="AX23" s="250"/>
      <c r="AY23" s="250"/>
      <c r="AZ23" s="250"/>
      <c r="BA23" s="250"/>
      <c r="BB23" s="252"/>
      <c r="BC23" s="249"/>
      <c r="BD23" s="250"/>
      <c r="BE23" s="250"/>
      <c r="BF23" s="250"/>
      <c r="BG23" s="250"/>
      <c r="BH23" s="250"/>
      <c r="BI23" s="250"/>
      <c r="BJ23" s="250"/>
      <c r="BK23" s="250"/>
      <c r="BL23" s="250"/>
      <c r="BM23" s="252"/>
      <c r="BN23" s="234"/>
      <c r="BO23" s="235"/>
      <c r="BP23" s="235"/>
      <c r="BQ23" s="235"/>
      <c r="BR23" s="235"/>
      <c r="BS23" s="235"/>
      <c r="BT23" s="250"/>
      <c r="BU23" s="235"/>
      <c r="BV23" s="235"/>
      <c r="BW23" s="235"/>
      <c r="BX23" s="235"/>
      <c r="BY23" s="235"/>
      <c r="BZ23" s="235"/>
      <c r="CA23" s="235"/>
      <c r="CB23" s="235"/>
      <c r="CC23" s="235"/>
      <c r="CD23" s="235"/>
      <c r="CE23" s="235"/>
      <c r="CF23" s="235"/>
      <c r="CG23" s="235"/>
      <c r="CH23" s="235"/>
      <c r="CI23" s="235"/>
      <c r="CJ23" s="235"/>
      <c r="CK23" s="235"/>
      <c r="CL23" s="235"/>
      <c r="CM23" s="235"/>
      <c r="CN23" s="235"/>
      <c r="CO23" s="235"/>
      <c r="CP23" s="235"/>
      <c r="CQ23" s="235"/>
      <c r="CR23" s="235"/>
      <c r="CS23" s="235"/>
      <c r="CT23" s="235"/>
      <c r="CU23" s="235"/>
      <c r="CV23" s="236"/>
      <c r="CW23" s="237"/>
    </row>
    <row r="24" spans="1:101" ht="15.75">
      <c r="A24" s="441"/>
      <c r="B24" s="236" t="s">
        <v>103</v>
      </c>
      <c r="C24" s="233">
        <v>0</v>
      </c>
      <c r="D24" s="249"/>
      <c r="E24" s="250"/>
      <c r="F24" s="257"/>
      <c r="G24" s="250"/>
      <c r="H24" s="257"/>
      <c r="I24" s="257"/>
      <c r="J24" s="250"/>
      <c r="K24" s="257"/>
      <c r="L24" s="257"/>
      <c r="M24" s="257"/>
      <c r="N24" s="257"/>
      <c r="O24" s="257"/>
      <c r="P24" s="250"/>
      <c r="Q24" s="250"/>
      <c r="R24" s="250"/>
      <c r="S24" s="250"/>
      <c r="T24" s="252"/>
      <c r="U24" s="249"/>
      <c r="V24" s="250"/>
      <c r="W24" s="250"/>
      <c r="X24" s="250"/>
      <c r="Y24" s="250"/>
      <c r="Z24" s="250"/>
      <c r="AA24" s="250"/>
      <c r="AB24" s="250"/>
      <c r="AC24" s="250"/>
      <c r="AD24" s="250"/>
      <c r="AE24" s="250"/>
      <c r="AF24" s="250"/>
      <c r="AG24" s="250"/>
      <c r="AH24" s="250"/>
      <c r="AI24" s="250"/>
      <c r="AJ24" s="250"/>
      <c r="AK24" s="250"/>
      <c r="AL24" s="250"/>
      <c r="AM24" s="250"/>
      <c r="AN24" s="250"/>
      <c r="AO24" s="250"/>
      <c r="AP24" s="250"/>
      <c r="AQ24" s="250"/>
      <c r="AR24" s="251"/>
      <c r="AS24" s="249"/>
      <c r="AT24" s="250"/>
      <c r="AU24" s="250"/>
      <c r="AV24" s="250"/>
      <c r="AW24" s="250"/>
      <c r="AX24" s="250"/>
      <c r="AY24" s="250"/>
      <c r="AZ24" s="250"/>
      <c r="BA24" s="250"/>
      <c r="BB24" s="252"/>
      <c r="BC24" s="249"/>
      <c r="BD24" s="250"/>
      <c r="BE24" s="250"/>
      <c r="BF24" s="250"/>
      <c r="BG24" s="250"/>
      <c r="BH24" s="250"/>
      <c r="BI24" s="250"/>
      <c r="BJ24" s="250"/>
      <c r="BK24" s="250"/>
      <c r="BL24" s="250"/>
      <c r="BM24" s="252"/>
      <c r="BN24" s="234"/>
      <c r="BO24" s="235"/>
      <c r="BP24" s="235"/>
      <c r="BQ24" s="235"/>
      <c r="BR24" s="235"/>
      <c r="BS24" s="235"/>
      <c r="BT24" s="250"/>
      <c r="BU24" s="235"/>
      <c r="BV24" s="235"/>
      <c r="BW24" s="235"/>
      <c r="BX24" s="235"/>
      <c r="BY24" s="235"/>
      <c r="BZ24" s="235"/>
      <c r="CA24" s="235"/>
      <c r="CB24" s="235"/>
      <c r="CC24" s="235"/>
      <c r="CD24" s="235"/>
      <c r="CE24" s="235"/>
      <c r="CF24" s="235"/>
      <c r="CG24" s="235"/>
      <c r="CH24" s="235"/>
      <c r="CI24" s="235"/>
      <c r="CJ24" s="235"/>
      <c r="CK24" s="235"/>
      <c r="CL24" s="235"/>
      <c r="CM24" s="235"/>
      <c r="CN24" s="235"/>
      <c r="CO24" s="235"/>
      <c r="CP24" s="235"/>
      <c r="CQ24" s="235"/>
      <c r="CR24" s="235"/>
      <c r="CS24" s="235"/>
      <c r="CT24" s="235"/>
      <c r="CU24" s="235"/>
      <c r="CV24" s="236"/>
      <c r="CW24" s="237"/>
    </row>
    <row r="25" spans="1:101" ht="31.5">
      <c r="A25" s="441" t="s">
        <v>123</v>
      </c>
      <c r="B25" s="236" t="s">
        <v>103</v>
      </c>
      <c r="C25" s="233">
        <v>0</v>
      </c>
      <c r="D25" s="249"/>
      <c r="E25" s="250"/>
      <c r="F25" s="257"/>
      <c r="G25" s="250"/>
      <c r="H25" s="257"/>
      <c r="I25" s="257"/>
      <c r="J25" s="250"/>
      <c r="K25" s="257"/>
      <c r="L25" s="257"/>
      <c r="M25" s="257"/>
      <c r="N25" s="257"/>
      <c r="O25" s="257"/>
      <c r="P25" s="250"/>
      <c r="Q25" s="250"/>
      <c r="R25" s="250"/>
      <c r="S25" s="250"/>
      <c r="T25" s="252"/>
      <c r="U25" s="249"/>
      <c r="V25" s="250"/>
      <c r="W25" s="250"/>
      <c r="X25" s="250"/>
      <c r="Y25" s="250"/>
      <c r="Z25" s="250"/>
      <c r="AA25" s="250"/>
      <c r="AB25" s="250"/>
      <c r="AC25" s="250"/>
      <c r="AD25" s="250"/>
      <c r="AE25" s="250"/>
      <c r="AF25" s="250"/>
      <c r="AG25" s="250"/>
      <c r="AH25" s="250"/>
      <c r="AI25" s="250"/>
      <c r="AJ25" s="250"/>
      <c r="AK25" s="250"/>
      <c r="AL25" s="250"/>
      <c r="AM25" s="250"/>
      <c r="AN25" s="250"/>
      <c r="AO25" s="250"/>
      <c r="AP25" s="250"/>
      <c r="AQ25" s="250"/>
      <c r="AR25" s="251"/>
      <c r="AS25" s="249"/>
      <c r="AT25" s="250"/>
      <c r="AU25" s="250"/>
      <c r="AV25" s="250"/>
      <c r="AW25" s="250"/>
      <c r="AX25" s="250"/>
      <c r="AY25" s="250"/>
      <c r="AZ25" s="250"/>
      <c r="BA25" s="250"/>
      <c r="BB25" s="252"/>
      <c r="BC25" s="249"/>
      <c r="BD25" s="250"/>
      <c r="BE25" s="250"/>
      <c r="BF25" s="250"/>
      <c r="BG25" s="250"/>
      <c r="BH25" s="250"/>
      <c r="BI25" s="250"/>
      <c r="BJ25" s="250"/>
      <c r="BK25" s="250"/>
      <c r="BL25" s="250"/>
      <c r="BM25" s="252"/>
      <c r="BN25" s="234"/>
      <c r="BO25" s="235"/>
      <c r="BP25" s="235"/>
      <c r="BQ25" s="235"/>
      <c r="BR25" s="235"/>
      <c r="BS25" s="235"/>
      <c r="BT25" s="250"/>
      <c r="BU25" s="235"/>
      <c r="BV25" s="235"/>
      <c r="BW25" s="235"/>
      <c r="BX25" s="235"/>
      <c r="BY25" s="235"/>
      <c r="BZ25" s="235"/>
      <c r="CA25" s="235"/>
      <c r="CB25" s="235"/>
      <c r="CC25" s="235"/>
      <c r="CD25" s="235"/>
      <c r="CE25" s="235"/>
      <c r="CF25" s="235"/>
      <c r="CG25" s="235"/>
      <c r="CH25" s="235"/>
      <c r="CI25" s="235"/>
      <c r="CJ25" s="235"/>
      <c r="CK25" s="235"/>
      <c r="CL25" s="235"/>
      <c r="CM25" s="235"/>
      <c r="CN25" s="235"/>
      <c r="CO25" s="235"/>
      <c r="CP25" s="235"/>
      <c r="CQ25" s="235"/>
      <c r="CR25" s="235"/>
      <c r="CS25" s="235"/>
      <c r="CT25" s="235"/>
      <c r="CU25" s="235"/>
      <c r="CV25" s="236"/>
      <c r="CW25" s="237"/>
    </row>
    <row r="26" spans="1:101" ht="15.75">
      <c r="A26" s="488" t="s">
        <v>124</v>
      </c>
      <c r="B26" s="241" t="s">
        <v>105</v>
      </c>
      <c r="C26" s="268">
        <v>1</v>
      </c>
      <c r="D26" s="249"/>
      <c r="E26" s="250"/>
      <c r="F26" s="257"/>
      <c r="G26" s="250"/>
      <c r="H26" s="257"/>
      <c r="I26" s="257"/>
      <c r="J26" s="250"/>
      <c r="K26" s="257"/>
      <c r="L26" s="257"/>
      <c r="M26" s="257"/>
      <c r="N26" s="257"/>
      <c r="O26" s="257"/>
      <c r="P26" s="250"/>
      <c r="Q26" s="250"/>
      <c r="R26" s="250"/>
      <c r="S26" s="250"/>
      <c r="T26" s="252"/>
      <c r="U26" s="249"/>
      <c r="V26" s="250"/>
      <c r="W26" s="250"/>
      <c r="X26" s="250"/>
      <c r="Y26" s="250"/>
      <c r="Z26" s="250"/>
      <c r="AA26" s="250"/>
      <c r="AB26" s="250"/>
      <c r="AC26" s="250"/>
      <c r="AD26" s="250"/>
      <c r="AE26" s="250"/>
      <c r="AF26" s="250"/>
      <c r="AG26" s="250"/>
      <c r="AH26" s="250"/>
      <c r="AI26" s="250"/>
      <c r="AJ26" s="250"/>
      <c r="AK26" s="260">
        <v>1</v>
      </c>
      <c r="AL26" s="250"/>
      <c r="AM26" s="250"/>
      <c r="AN26" s="250"/>
      <c r="AO26" s="250"/>
      <c r="AP26" s="250"/>
      <c r="AQ26" s="250"/>
      <c r="AR26" s="251"/>
      <c r="AS26" s="249"/>
      <c r="AT26" s="250"/>
      <c r="AU26" s="250"/>
      <c r="AV26" s="250"/>
      <c r="AW26" s="250"/>
      <c r="AX26" s="250"/>
      <c r="AY26" s="250"/>
      <c r="AZ26" s="250"/>
      <c r="BA26" s="250"/>
      <c r="BB26" s="252"/>
      <c r="BC26" s="249"/>
      <c r="BD26" s="250"/>
      <c r="BE26" s="250"/>
      <c r="BF26" s="250"/>
      <c r="BG26" s="250"/>
      <c r="BH26" s="250"/>
      <c r="BI26" s="250"/>
      <c r="BJ26" s="250"/>
      <c r="BK26" s="250"/>
      <c r="BL26" s="250"/>
      <c r="BM26" s="252"/>
      <c r="BN26" s="234"/>
      <c r="BO26" s="235"/>
      <c r="BP26" s="235"/>
      <c r="BQ26" s="235"/>
      <c r="BR26" s="235"/>
      <c r="BS26" s="235"/>
      <c r="BT26" s="250"/>
      <c r="BU26" s="235"/>
      <c r="BV26" s="235"/>
      <c r="BW26" s="235"/>
      <c r="BX26" s="235"/>
      <c r="BY26" s="235"/>
      <c r="BZ26" s="235"/>
      <c r="CA26" s="235"/>
      <c r="CB26" s="235"/>
      <c r="CC26" s="235"/>
      <c r="CD26" s="235"/>
      <c r="CE26" s="235"/>
      <c r="CF26" s="235"/>
      <c r="CG26" s="235"/>
      <c r="CH26" s="235"/>
      <c r="CI26" s="235"/>
      <c r="CJ26" s="235"/>
      <c r="CK26" s="235"/>
      <c r="CL26" s="235"/>
      <c r="CM26" s="235"/>
      <c r="CN26" s="235"/>
      <c r="CO26" s="235"/>
      <c r="CP26" s="235"/>
      <c r="CQ26" s="235"/>
      <c r="CR26" s="235"/>
      <c r="CS26" s="235"/>
      <c r="CT26" s="235"/>
      <c r="CU26" s="235"/>
      <c r="CV26" s="236"/>
      <c r="CW26" s="237"/>
    </row>
    <row r="27" spans="1:101" ht="15.75">
      <c r="A27" s="488"/>
      <c r="B27" s="261" t="s">
        <v>103</v>
      </c>
      <c r="C27" s="233">
        <v>52.11</v>
      </c>
      <c r="D27" s="233">
        <v>0</v>
      </c>
      <c r="E27" s="233">
        <v>0</v>
      </c>
      <c r="F27" s="233">
        <v>0</v>
      </c>
      <c r="G27" s="233">
        <v>0</v>
      </c>
      <c r="H27" s="233">
        <v>0</v>
      </c>
      <c r="I27" s="233">
        <v>0</v>
      </c>
      <c r="J27" s="233">
        <v>0</v>
      </c>
      <c r="K27" s="233">
        <v>0</v>
      </c>
      <c r="L27" s="233">
        <v>0</v>
      </c>
      <c r="M27" s="233">
        <v>0</v>
      </c>
      <c r="N27" s="233">
        <v>0</v>
      </c>
      <c r="O27" s="233">
        <v>0</v>
      </c>
      <c r="P27" s="233">
        <v>0</v>
      </c>
      <c r="Q27" s="233">
        <v>0</v>
      </c>
      <c r="R27" s="233">
        <v>0</v>
      </c>
      <c r="S27" s="233">
        <v>0</v>
      </c>
      <c r="T27" s="233">
        <v>0</v>
      </c>
      <c r="U27" s="233">
        <v>0</v>
      </c>
      <c r="V27" s="233">
        <v>0</v>
      </c>
      <c r="W27" s="233">
        <v>0</v>
      </c>
      <c r="X27" s="233">
        <v>0</v>
      </c>
      <c r="Y27" s="233">
        <v>0</v>
      </c>
      <c r="Z27" s="233">
        <v>0</v>
      </c>
      <c r="AA27" s="233">
        <v>0</v>
      </c>
      <c r="AB27" s="233">
        <v>0</v>
      </c>
      <c r="AC27" s="233">
        <v>0</v>
      </c>
      <c r="AD27" s="233">
        <v>0</v>
      </c>
      <c r="AE27" s="233">
        <v>0</v>
      </c>
      <c r="AF27" s="233">
        <v>0</v>
      </c>
      <c r="AG27" s="233">
        <v>0</v>
      </c>
      <c r="AH27" s="233">
        <v>0</v>
      </c>
      <c r="AI27" s="233">
        <v>0</v>
      </c>
      <c r="AJ27" s="233">
        <v>0</v>
      </c>
      <c r="AK27" s="233">
        <v>52.11</v>
      </c>
      <c r="AL27" s="233">
        <v>0</v>
      </c>
      <c r="AM27" s="233">
        <v>0</v>
      </c>
      <c r="AN27" s="233">
        <v>0</v>
      </c>
      <c r="AO27" s="233">
        <v>0</v>
      </c>
      <c r="AP27" s="233">
        <v>0</v>
      </c>
      <c r="AQ27" s="233">
        <v>0</v>
      </c>
      <c r="AR27" s="233">
        <v>0</v>
      </c>
      <c r="AS27" s="233">
        <v>0</v>
      </c>
      <c r="AT27" s="233">
        <v>0</v>
      </c>
      <c r="AU27" s="233">
        <v>0</v>
      </c>
      <c r="AV27" s="233">
        <v>0</v>
      </c>
      <c r="AW27" s="233">
        <v>0</v>
      </c>
      <c r="AX27" s="233">
        <v>0</v>
      </c>
      <c r="AY27" s="233">
        <v>0</v>
      </c>
      <c r="AZ27" s="233">
        <v>0</v>
      </c>
      <c r="BA27" s="233">
        <v>0</v>
      </c>
      <c r="BB27" s="233">
        <v>0</v>
      </c>
      <c r="BC27" s="233">
        <v>0</v>
      </c>
      <c r="BD27" s="233">
        <v>0</v>
      </c>
      <c r="BE27" s="233">
        <v>0</v>
      </c>
      <c r="BF27" s="233">
        <v>0</v>
      </c>
      <c r="BG27" s="233">
        <v>0</v>
      </c>
      <c r="BH27" s="233">
        <v>0</v>
      </c>
      <c r="BI27" s="233">
        <v>0</v>
      </c>
      <c r="BJ27" s="233">
        <v>0</v>
      </c>
      <c r="BK27" s="233">
        <v>0</v>
      </c>
      <c r="BL27" s="233">
        <v>0</v>
      </c>
      <c r="BM27" s="233">
        <v>0</v>
      </c>
      <c r="BN27" s="233">
        <v>0</v>
      </c>
      <c r="BO27" s="233">
        <v>0</v>
      </c>
      <c r="BP27" s="233">
        <v>0</v>
      </c>
      <c r="BQ27" s="233">
        <v>0</v>
      </c>
      <c r="BR27" s="233">
        <v>0</v>
      </c>
      <c r="BS27" s="233">
        <v>0</v>
      </c>
      <c r="BT27" s="233">
        <v>0</v>
      </c>
      <c r="BU27" s="233">
        <v>0</v>
      </c>
      <c r="BV27" s="233">
        <v>0</v>
      </c>
      <c r="BW27" s="233">
        <v>0</v>
      </c>
      <c r="BX27" s="233">
        <v>0</v>
      </c>
      <c r="BY27" s="233">
        <v>0</v>
      </c>
      <c r="BZ27" s="233">
        <v>0</v>
      </c>
      <c r="CA27" s="233">
        <v>0</v>
      </c>
      <c r="CB27" s="233">
        <v>0</v>
      </c>
      <c r="CC27" s="233">
        <v>0</v>
      </c>
      <c r="CD27" s="233">
        <v>0</v>
      </c>
      <c r="CE27" s="233">
        <v>0</v>
      </c>
      <c r="CF27" s="233">
        <v>0</v>
      </c>
      <c r="CG27" s="233">
        <v>0</v>
      </c>
      <c r="CH27" s="233">
        <v>0</v>
      </c>
      <c r="CI27" s="233">
        <v>0</v>
      </c>
      <c r="CJ27" s="233">
        <v>0</v>
      </c>
      <c r="CK27" s="233">
        <v>0</v>
      </c>
      <c r="CL27" s="233">
        <v>0</v>
      </c>
      <c r="CM27" s="233">
        <v>0</v>
      </c>
      <c r="CN27" s="233">
        <v>0</v>
      </c>
      <c r="CO27" s="233">
        <v>0</v>
      </c>
      <c r="CP27" s="233">
        <v>0</v>
      </c>
      <c r="CQ27" s="233">
        <v>0</v>
      </c>
      <c r="CR27" s="233">
        <v>0</v>
      </c>
      <c r="CS27" s="233">
        <v>0</v>
      </c>
      <c r="CT27" s="233">
        <v>0</v>
      </c>
      <c r="CU27" s="233">
        <v>0</v>
      </c>
      <c r="CV27" s="233">
        <v>0</v>
      </c>
      <c r="CW27" s="233">
        <v>0</v>
      </c>
    </row>
    <row r="28" spans="1:101" ht="15.75">
      <c r="A28" s="489" t="s">
        <v>125</v>
      </c>
      <c r="B28" s="261" t="s">
        <v>107</v>
      </c>
      <c r="C28" s="266">
        <v>0.185</v>
      </c>
      <c r="D28" s="249"/>
      <c r="E28" s="250"/>
      <c r="F28" s="257"/>
      <c r="G28" s="250"/>
      <c r="H28" s="257"/>
      <c r="I28" s="257"/>
      <c r="J28" s="250"/>
      <c r="K28" s="257"/>
      <c r="L28" s="257"/>
      <c r="M28" s="257"/>
      <c r="N28" s="257"/>
      <c r="O28" s="257"/>
      <c r="P28" s="250"/>
      <c r="Q28" s="250"/>
      <c r="R28" s="250"/>
      <c r="S28" s="250"/>
      <c r="T28" s="252"/>
      <c r="U28" s="249"/>
      <c r="V28" s="250"/>
      <c r="W28" s="250"/>
      <c r="X28" s="250"/>
      <c r="Y28" s="250"/>
      <c r="Z28" s="250"/>
      <c r="AA28" s="250"/>
      <c r="AB28" s="250"/>
      <c r="AC28" s="250"/>
      <c r="AD28" s="250"/>
      <c r="AE28" s="250"/>
      <c r="AF28" s="250"/>
      <c r="AG28" s="250"/>
      <c r="AH28" s="250"/>
      <c r="AI28" s="250"/>
      <c r="AJ28" s="250"/>
      <c r="AK28" s="250">
        <v>0.185</v>
      </c>
      <c r="AL28" s="250"/>
      <c r="AM28" s="250"/>
      <c r="AN28" s="250"/>
      <c r="AO28" s="250"/>
      <c r="AP28" s="250"/>
      <c r="AQ28" s="250"/>
      <c r="AR28" s="251"/>
      <c r="AS28" s="249"/>
      <c r="AT28" s="250"/>
      <c r="AU28" s="250"/>
      <c r="AV28" s="250"/>
      <c r="AW28" s="250"/>
      <c r="AX28" s="250"/>
      <c r="AY28" s="250"/>
      <c r="AZ28" s="250"/>
      <c r="BA28" s="250"/>
      <c r="BB28" s="252"/>
      <c r="BC28" s="249"/>
      <c r="BD28" s="250"/>
      <c r="BE28" s="250"/>
      <c r="BF28" s="250"/>
      <c r="BG28" s="250"/>
      <c r="BH28" s="250"/>
      <c r="BI28" s="250"/>
      <c r="BJ28" s="250"/>
      <c r="BK28" s="250"/>
      <c r="BL28" s="250"/>
      <c r="BM28" s="252"/>
      <c r="BN28" s="234"/>
      <c r="BO28" s="235"/>
      <c r="BP28" s="235"/>
      <c r="BQ28" s="235"/>
      <c r="BR28" s="235"/>
      <c r="BS28" s="235"/>
      <c r="BT28" s="250"/>
      <c r="BU28" s="235"/>
      <c r="BV28" s="235"/>
      <c r="BW28" s="235"/>
      <c r="BX28" s="235"/>
      <c r="BY28" s="235"/>
      <c r="BZ28" s="235"/>
      <c r="CA28" s="235"/>
      <c r="CB28" s="235"/>
      <c r="CC28" s="235"/>
      <c r="CD28" s="235"/>
      <c r="CE28" s="235"/>
      <c r="CF28" s="235"/>
      <c r="CG28" s="235"/>
      <c r="CH28" s="235"/>
      <c r="CI28" s="235"/>
      <c r="CJ28" s="235"/>
      <c r="CK28" s="235"/>
      <c r="CL28" s="235"/>
      <c r="CM28" s="235"/>
      <c r="CN28" s="235"/>
      <c r="CO28" s="235"/>
      <c r="CP28" s="235"/>
      <c r="CQ28" s="235"/>
      <c r="CR28" s="235"/>
      <c r="CS28" s="235"/>
      <c r="CT28" s="235"/>
      <c r="CU28" s="235"/>
      <c r="CV28" s="236"/>
      <c r="CW28" s="237"/>
    </row>
    <row r="29" spans="1:101" ht="15.75">
      <c r="A29" s="489"/>
      <c r="B29" s="261" t="s">
        <v>103</v>
      </c>
      <c r="C29" s="233">
        <v>52.11</v>
      </c>
      <c r="D29" s="249"/>
      <c r="E29" s="250"/>
      <c r="F29" s="257"/>
      <c r="G29" s="250"/>
      <c r="H29" s="257"/>
      <c r="I29" s="257"/>
      <c r="J29" s="250"/>
      <c r="K29" s="257"/>
      <c r="L29" s="257"/>
      <c r="M29" s="257"/>
      <c r="N29" s="257"/>
      <c r="O29" s="257"/>
      <c r="P29" s="250"/>
      <c r="Q29" s="250"/>
      <c r="R29" s="250"/>
      <c r="S29" s="250"/>
      <c r="T29" s="252"/>
      <c r="U29" s="249"/>
      <c r="V29" s="250"/>
      <c r="W29" s="250"/>
      <c r="X29" s="250"/>
      <c r="Y29" s="250"/>
      <c r="Z29" s="250"/>
      <c r="AA29" s="250"/>
      <c r="AB29" s="250"/>
      <c r="AC29" s="250"/>
      <c r="AD29" s="250"/>
      <c r="AE29" s="250"/>
      <c r="AF29" s="250"/>
      <c r="AG29" s="250"/>
      <c r="AH29" s="250"/>
      <c r="AI29" s="250"/>
      <c r="AJ29" s="250"/>
      <c r="AK29" s="250">
        <v>52.11</v>
      </c>
      <c r="AL29" s="250"/>
      <c r="AM29" s="250"/>
      <c r="AN29" s="250"/>
      <c r="AO29" s="250"/>
      <c r="AP29" s="250"/>
      <c r="AQ29" s="250"/>
      <c r="AR29" s="251"/>
      <c r="AS29" s="249"/>
      <c r="AT29" s="250"/>
      <c r="AU29" s="250"/>
      <c r="AV29" s="250"/>
      <c r="AW29" s="250"/>
      <c r="AX29" s="250"/>
      <c r="AY29" s="250"/>
      <c r="AZ29" s="250"/>
      <c r="BA29" s="250"/>
      <c r="BB29" s="252"/>
      <c r="BC29" s="249"/>
      <c r="BD29" s="250"/>
      <c r="BE29" s="250"/>
      <c r="BF29" s="250"/>
      <c r="BG29" s="250"/>
      <c r="BH29" s="250"/>
      <c r="BI29" s="250"/>
      <c r="BJ29" s="250"/>
      <c r="BK29" s="250"/>
      <c r="BL29" s="250"/>
      <c r="BM29" s="252"/>
      <c r="BN29" s="234"/>
      <c r="BO29" s="235"/>
      <c r="BP29" s="235"/>
      <c r="BQ29" s="235"/>
      <c r="BR29" s="235"/>
      <c r="BS29" s="235"/>
      <c r="BT29" s="250"/>
      <c r="BU29" s="235"/>
      <c r="BV29" s="235"/>
      <c r="BW29" s="235"/>
      <c r="BX29" s="235"/>
      <c r="BY29" s="235"/>
      <c r="BZ29" s="235"/>
      <c r="CA29" s="235"/>
      <c r="CB29" s="235"/>
      <c r="CC29" s="235"/>
      <c r="CD29" s="235"/>
      <c r="CE29" s="235"/>
      <c r="CF29" s="235"/>
      <c r="CG29" s="235"/>
      <c r="CH29" s="235"/>
      <c r="CI29" s="235"/>
      <c r="CJ29" s="235"/>
      <c r="CK29" s="235"/>
      <c r="CL29" s="235"/>
      <c r="CM29" s="235"/>
      <c r="CN29" s="235"/>
      <c r="CO29" s="235"/>
      <c r="CP29" s="235"/>
      <c r="CQ29" s="235"/>
      <c r="CR29" s="235"/>
      <c r="CS29" s="235"/>
      <c r="CT29" s="235"/>
      <c r="CU29" s="235"/>
      <c r="CV29" s="236"/>
      <c r="CW29" s="237"/>
    </row>
    <row r="30" spans="1:101" ht="15.75">
      <c r="A30" s="489" t="s">
        <v>126</v>
      </c>
      <c r="B30" s="261" t="s">
        <v>107</v>
      </c>
      <c r="C30" s="233">
        <v>0</v>
      </c>
      <c r="D30" s="249"/>
      <c r="E30" s="250"/>
      <c r="F30" s="257"/>
      <c r="G30" s="250"/>
      <c r="H30" s="257"/>
      <c r="I30" s="257"/>
      <c r="J30" s="250"/>
      <c r="K30" s="257"/>
      <c r="L30" s="257"/>
      <c r="M30" s="257"/>
      <c r="N30" s="257"/>
      <c r="O30" s="257"/>
      <c r="P30" s="250"/>
      <c r="Q30" s="250"/>
      <c r="R30" s="250"/>
      <c r="S30" s="250"/>
      <c r="T30" s="252"/>
      <c r="U30" s="249"/>
      <c r="V30" s="250"/>
      <c r="W30" s="250"/>
      <c r="X30" s="250"/>
      <c r="Y30" s="250"/>
      <c r="Z30" s="250"/>
      <c r="AA30" s="250"/>
      <c r="AB30" s="250"/>
      <c r="AC30" s="250"/>
      <c r="AD30" s="250"/>
      <c r="AE30" s="250"/>
      <c r="AF30" s="250"/>
      <c r="AG30" s="250"/>
      <c r="AH30" s="250"/>
      <c r="AI30" s="250"/>
      <c r="AJ30" s="250"/>
      <c r="AK30" s="250"/>
      <c r="AL30" s="250"/>
      <c r="AM30" s="250"/>
      <c r="AN30" s="250"/>
      <c r="AO30" s="250"/>
      <c r="AP30" s="250"/>
      <c r="AQ30" s="250"/>
      <c r="AR30" s="251"/>
      <c r="AS30" s="249"/>
      <c r="AT30" s="250"/>
      <c r="AU30" s="250"/>
      <c r="AV30" s="250"/>
      <c r="AW30" s="250"/>
      <c r="AX30" s="250"/>
      <c r="AY30" s="250"/>
      <c r="AZ30" s="250"/>
      <c r="BA30" s="250"/>
      <c r="BB30" s="252"/>
      <c r="BC30" s="249"/>
      <c r="BD30" s="250"/>
      <c r="BE30" s="250"/>
      <c r="BF30" s="250"/>
      <c r="BG30" s="250"/>
      <c r="BH30" s="250"/>
      <c r="BI30" s="250"/>
      <c r="BJ30" s="250"/>
      <c r="BK30" s="250"/>
      <c r="BL30" s="250"/>
      <c r="BM30" s="252"/>
      <c r="BN30" s="234"/>
      <c r="BO30" s="235"/>
      <c r="BP30" s="235"/>
      <c r="BQ30" s="235"/>
      <c r="BR30" s="235"/>
      <c r="BS30" s="235"/>
      <c r="BT30" s="250"/>
      <c r="BU30" s="235"/>
      <c r="BV30" s="235"/>
      <c r="BW30" s="235"/>
      <c r="BX30" s="235"/>
      <c r="BY30" s="235"/>
      <c r="BZ30" s="235"/>
      <c r="CA30" s="235"/>
      <c r="CB30" s="235"/>
      <c r="CC30" s="235"/>
      <c r="CD30" s="235"/>
      <c r="CE30" s="235"/>
      <c r="CF30" s="235"/>
      <c r="CG30" s="235"/>
      <c r="CH30" s="235"/>
      <c r="CI30" s="235"/>
      <c r="CJ30" s="235"/>
      <c r="CK30" s="235"/>
      <c r="CL30" s="235"/>
      <c r="CM30" s="235"/>
      <c r="CN30" s="235"/>
      <c r="CO30" s="235"/>
      <c r="CP30" s="235"/>
      <c r="CQ30" s="235"/>
      <c r="CR30" s="235"/>
      <c r="CS30" s="235"/>
      <c r="CT30" s="235"/>
      <c r="CU30" s="235"/>
      <c r="CV30" s="236"/>
      <c r="CW30" s="237"/>
    </row>
    <row r="31" spans="1:101" ht="15.75">
      <c r="A31" s="489"/>
      <c r="B31" s="261" t="s">
        <v>103</v>
      </c>
      <c r="C31" s="233">
        <v>0</v>
      </c>
      <c r="D31" s="249"/>
      <c r="E31" s="250"/>
      <c r="F31" s="257"/>
      <c r="G31" s="250"/>
      <c r="H31" s="257"/>
      <c r="I31" s="257"/>
      <c r="J31" s="250"/>
      <c r="K31" s="257"/>
      <c r="L31" s="257"/>
      <c r="M31" s="257"/>
      <c r="N31" s="257"/>
      <c r="O31" s="257"/>
      <c r="P31" s="250"/>
      <c r="Q31" s="250"/>
      <c r="R31" s="250"/>
      <c r="S31" s="250"/>
      <c r="T31" s="252"/>
      <c r="U31" s="249"/>
      <c r="V31" s="250"/>
      <c r="W31" s="250"/>
      <c r="X31" s="250"/>
      <c r="Y31" s="250"/>
      <c r="Z31" s="250"/>
      <c r="AA31" s="250"/>
      <c r="AB31" s="250"/>
      <c r="AC31" s="250"/>
      <c r="AD31" s="250"/>
      <c r="AE31" s="250"/>
      <c r="AF31" s="250"/>
      <c r="AG31" s="250"/>
      <c r="AH31" s="250"/>
      <c r="AI31" s="250"/>
      <c r="AJ31" s="250"/>
      <c r="AK31" s="250"/>
      <c r="AL31" s="250"/>
      <c r="AM31" s="250"/>
      <c r="AN31" s="250"/>
      <c r="AO31" s="250"/>
      <c r="AP31" s="250"/>
      <c r="AQ31" s="250"/>
      <c r="AR31" s="251"/>
      <c r="AS31" s="249"/>
      <c r="AT31" s="250"/>
      <c r="AU31" s="250"/>
      <c r="AV31" s="250"/>
      <c r="AW31" s="250"/>
      <c r="AX31" s="250"/>
      <c r="AY31" s="250"/>
      <c r="AZ31" s="250"/>
      <c r="BA31" s="250"/>
      <c r="BB31" s="252"/>
      <c r="BC31" s="249"/>
      <c r="BD31" s="250"/>
      <c r="BE31" s="250"/>
      <c r="BF31" s="250"/>
      <c r="BG31" s="250"/>
      <c r="BH31" s="250"/>
      <c r="BI31" s="250"/>
      <c r="BJ31" s="250"/>
      <c r="BK31" s="250"/>
      <c r="BL31" s="250"/>
      <c r="BM31" s="252"/>
      <c r="BN31" s="234"/>
      <c r="BO31" s="235"/>
      <c r="BP31" s="235"/>
      <c r="BQ31" s="235"/>
      <c r="BR31" s="235"/>
      <c r="BS31" s="235"/>
      <c r="BT31" s="250"/>
      <c r="BU31" s="235"/>
      <c r="BV31" s="235"/>
      <c r="BW31" s="235"/>
      <c r="BX31" s="235"/>
      <c r="BY31" s="235"/>
      <c r="BZ31" s="235"/>
      <c r="CA31" s="235"/>
      <c r="CB31" s="235"/>
      <c r="CC31" s="235"/>
      <c r="CD31" s="235"/>
      <c r="CE31" s="235"/>
      <c r="CF31" s="235"/>
      <c r="CG31" s="235"/>
      <c r="CH31" s="235"/>
      <c r="CI31" s="235"/>
      <c r="CJ31" s="235"/>
      <c r="CK31" s="235"/>
      <c r="CL31" s="235"/>
      <c r="CM31" s="235"/>
      <c r="CN31" s="235"/>
      <c r="CO31" s="235"/>
      <c r="CP31" s="235"/>
      <c r="CQ31" s="235"/>
      <c r="CR31" s="235"/>
      <c r="CS31" s="235"/>
      <c r="CT31" s="235"/>
      <c r="CU31" s="235"/>
      <c r="CV31" s="236"/>
      <c r="CW31" s="237"/>
    </row>
    <row r="32" spans="1:101" ht="15.75">
      <c r="A32" s="489" t="s">
        <v>127</v>
      </c>
      <c r="B32" s="261" t="s">
        <v>128</v>
      </c>
      <c r="C32" s="233">
        <v>0</v>
      </c>
      <c r="D32" s="249"/>
      <c r="E32" s="250"/>
      <c r="F32" s="257"/>
      <c r="G32" s="250"/>
      <c r="H32" s="257"/>
      <c r="I32" s="257"/>
      <c r="J32" s="250"/>
      <c r="K32" s="257"/>
      <c r="L32" s="257"/>
      <c r="M32" s="257"/>
      <c r="N32" s="257"/>
      <c r="O32" s="257"/>
      <c r="P32" s="250"/>
      <c r="Q32" s="250"/>
      <c r="R32" s="250"/>
      <c r="S32" s="250"/>
      <c r="T32" s="252"/>
      <c r="U32" s="249"/>
      <c r="V32" s="250"/>
      <c r="W32" s="250"/>
      <c r="X32" s="250"/>
      <c r="Y32" s="250"/>
      <c r="Z32" s="250"/>
      <c r="AA32" s="250"/>
      <c r="AB32" s="250"/>
      <c r="AC32" s="250"/>
      <c r="AD32" s="250"/>
      <c r="AE32" s="250"/>
      <c r="AF32" s="250"/>
      <c r="AG32" s="250"/>
      <c r="AH32" s="250"/>
      <c r="AI32" s="250"/>
      <c r="AJ32" s="250"/>
      <c r="AK32" s="250"/>
      <c r="AL32" s="250"/>
      <c r="AM32" s="250"/>
      <c r="AN32" s="250"/>
      <c r="AO32" s="250"/>
      <c r="AP32" s="250"/>
      <c r="AQ32" s="250"/>
      <c r="AR32" s="251"/>
      <c r="AS32" s="249"/>
      <c r="AT32" s="250"/>
      <c r="AU32" s="250"/>
      <c r="AV32" s="250"/>
      <c r="AW32" s="250"/>
      <c r="AX32" s="250"/>
      <c r="AY32" s="250"/>
      <c r="AZ32" s="250"/>
      <c r="BA32" s="250"/>
      <c r="BB32" s="252"/>
      <c r="BC32" s="249"/>
      <c r="BD32" s="250"/>
      <c r="BE32" s="250"/>
      <c r="BF32" s="250"/>
      <c r="BG32" s="250"/>
      <c r="BH32" s="250"/>
      <c r="BI32" s="250"/>
      <c r="BJ32" s="250"/>
      <c r="BK32" s="250"/>
      <c r="BL32" s="250"/>
      <c r="BM32" s="252"/>
      <c r="BN32" s="234"/>
      <c r="BO32" s="235"/>
      <c r="BP32" s="235"/>
      <c r="BQ32" s="235"/>
      <c r="BR32" s="235"/>
      <c r="BS32" s="235"/>
      <c r="BT32" s="250"/>
      <c r="BU32" s="235"/>
      <c r="BV32" s="235"/>
      <c r="BW32" s="235"/>
      <c r="BX32" s="235"/>
      <c r="BY32" s="235"/>
      <c r="BZ32" s="235"/>
      <c r="CA32" s="235"/>
      <c r="CB32" s="235"/>
      <c r="CC32" s="235"/>
      <c r="CD32" s="235"/>
      <c r="CE32" s="235"/>
      <c r="CF32" s="235"/>
      <c r="CG32" s="235"/>
      <c r="CH32" s="235"/>
      <c r="CI32" s="235"/>
      <c r="CJ32" s="235"/>
      <c r="CK32" s="235"/>
      <c r="CL32" s="235"/>
      <c r="CM32" s="235"/>
      <c r="CN32" s="235"/>
      <c r="CO32" s="235"/>
      <c r="CP32" s="235"/>
      <c r="CQ32" s="235"/>
      <c r="CR32" s="235"/>
      <c r="CS32" s="235"/>
      <c r="CT32" s="235"/>
      <c r="CU32" s="235"/>
      <c r="CV32" s="236"/>
      <c r="CW32" s="237"/>
    </row>
    <row r="33" spans="1:101" ht="15.75">
      <c r="A33" s="489"/>
      <c r="B33" s="261" t="s">
        <v>103</v>
      </c>
      <c r="C33" s="233">
        <v>0</v>
      </c>
      <c r="D33" s="249"/>
      <c r="E33" s="250"/>
      <c r="F33" s="257"/>
      <c r="G33" s="250"/>
      <c r="H33" s="257"/>
      <c r="I33" s="257"/>
      <c r="J33" s="250"/>
      <c r="K33" s="257"/>
      <c r="L33" s="257"/>
      <c r="M33" s="257"/>
      <c r="N33" s="257"/>
      <c r="O33" s="257"/>
      <c r="P33" s="250"/>
      <c r="Q33" s="250"/>
      <c r="R33" s="250"/>
      <c r="S33" s="250"/>
      <c r="T33" s="252"/>
      <c r="U33" s="249"/>
      <c r="V33" s="250"/>
      <c r="W33" s="250"/>
      <c r="X33" s="250"/>
      <c r="Y33" s="250"/>
      <c r="Z33" s="250"/>
      <c r="AA33" s="250"/>
      <c r="AB33" s="250"/>
      <c r="AC33" s="250"/>
      <c r="AD33" s="250"/>
      <c r="AE33" s="250"/>
      <c r="AF33" s="250"/>
      <c r="AG33" s="250"/>
      <c r="AH33" s="250"/>
      <c r="AI33" s="250"/>
      <c r="AJ33" s="250"/>
      <c r="AK33" s="250"/>
      <c r="AL33" s="250"/>
      <c r="AM33" s="250"/>
      <c r="AN33" s="250"/>
      <c r="AO33" s="250"/>
      <c r="AP33" s="250"/>
      <c r="AQ33" s="250"/>
      <c r="AR33" s="251"/>
      <c r="AS33" s="249"/>
      <c r="AT33" s="250"/>
      <c r="AU33" s="250"/>
      <c r="AV33" s="250"/>
      <c r="AW33" s="250"/>
      <c r="AX33" s="250"/>
      <c r="AY33" s="250"/>
      <c r="AZ33" s="250"/>
      <c r="BA33" s="250"/>
      <c r="BB33" s="252"/>
      <c r="BC33" s="249"/>
      <c r="BD33" s="250"/>
      <c r="BE33" s="250"/>
      <c r="BF33" s="250"/>
      <c r="BG33" s="250"/>
      <c r="BH33" s="250"/>
      <c r="BI33" s="250"/>
      <c r="BJ33" s="250"/>
      <c r="BK33" s="250"/>
      <c r="BL33" s="250"/>
      <c r="BM33" s="252"/>
      <c r="BN33" s="234"/>
      <c r="BO33" s="235"/>
      <c r="BP33" s="235"/>
      <c r="BQ33" s="235"/>
      <c r="BR33" s="235"/>
      <c r="BS33" s="235"/>
      <c r="BT33" s="250"/>
      <c r="BU33" s="235"/>
      <c r="BV33" s="235"/>
      <c r="BW33" s="235"/>
      <c r="BX33" s="235"/>
      <c r="BY33" s="235"/>
      <c r="BZ33" s="235"/>
      <c r="CA33" s="235"/>
      <c r="CB33" s="235"/>
      <c r="CC33" s="235"/>
      <c r="CD33" s="235"/>
      <c r="CE33" s="235"/>
      <c r="CF33" s="235"/>
      <c r="CG33" s="235"/>
      <c r="CH33" s="235"/>
      <c r="CI33" s="235"/>
      <c r="CJ33" s="235"/>
      <c r="CK33" s="235"/>
      <c r="CL33" s="235"/>
      <c r="CM33" s="235"/>
      <c r="CN33" s="235"/>
      <c r="CO33" s="235"/>
      <c r="CP33" s="235"/>
      <c r="CQ33" s="235"/>
      <c r="CR33" s="235"/>
      <c r="CS33" s="235"/>
      <c r="CT33" s="235"/>
      <c r="CU33" s="235"/>
      <c r="CV33" s="236"/>
      <c r="CW33" s="237"/>
    </row>
    <row r="34" spans="1:101" ht="15.75">
      <c r="A34" s="489" t="s">
        <v>129</v>
      </c>
      <c r="B34" s="261" t="s">
        <v>122</v>
      </c>
      <c r="C34" s="233">
        <v>0</v>
      </c>
      <c r="D34" s="249"/>
      <c r="E34" s="250"/>
      <c r="F34" s="257"/>
      <c r="G34" s="250"/>
      <c r="H34" s="257"/>
      <c r="I34" s="257"/>
      <c r="J34" s="250"/>
      <c r="K34" s="257"/>
      <c r="L34" s="257"/>
      <c r="M34" s="257"/>
      <c r="N34" s="257"/>
      <c r="O34" s="257"/>
      <c r="P34" s="250"/>
      <c r="Q34" s="250"/>
      <c r="R34" s="250"/>
      <c r="S34" s="250"/>
      <c r="T34" s="252"/>
      <c r="U34" s="249"/>
      <c r="V34" s="250"/>
      <c r="W34" s="250"/>
      <c r="X34" s="250"/>
      <c r="Y34" s="250"/>
      <c r="Z34" s="250"/>
      <c r="AA34" s="250"/>
      <c r="AB34" s="250"/>
      <c r="AC34" s="250"/>
      <c r="AD34" s="250"/>
      <c r="AE34" s="250"/>
      <c r="AF34" s="250"/>
      <c r="AG34" s="250"/>
      <c r="AH34" s="250"/>
      <c r="AI34" s="250"/>
      <c r="AJ34" s="250"/>
      <c r="AK34" s="250"/>
      <c r="AL34" s="250"/>
      <c r="AM34" s="250"/>
      <c r="AN34" s="250"/>
      <c r="AO34" s="250"/>
      <c r="AP34" s="250"/>
      <c r="AQ34" s="250"/>
      <c r="AR34" s="251"/>
      <c r="AS34" s="249"/>
      <c r="AT34" s="250"/>
      <c r="AU34" s="250"/>
      <c r="AV34" s="250"/>
      <c r="AW34" s="250"/>
      <c r="AX34" s="250"/>
      <c r="AY34" s="250"/>
      <c r="AZ34" s="250"/>
      <c r="BA34" s="250"/>
      <c r="BB34" s="252"/>
      <c r="BC34" s="249"/>
      <c r="BD34" s="250"/>
      <c r="BE34" s="250"/>
      <c r="BF34" s="250"/>
      <c r="BG34" s="250"/>
      <c r="BH34" s="250"/>
      <c r="BI34" s="250"/>
      <c r="BJ34" s="250"/>
      <c r="BK34" s="250"/>
      <c r="BL34" s="250"/>
      <c r="BM34" s="252"/>
      <c r="BN34" s="234"/>
      <c r="BO34" s="235"/>
      <c r="BP34" s="235"/>
      <c r="BQ34" s="235"/>
      <c r="BR34" s="235"/>
      <c r="BS34" s="235"/>
      <c r="BT34" s="250"/>
      <c r="BU34" s="235"/>
      <c r="BV34" s="235"/>
      <c r="BW34" s="235"/>
      <c r="BX34" s="235"/>
      <c r="BY34" s="235"/>
      <c r="BZ34" s="235"/>
      <c r="CA34" s="235"/>
      <c r="CB34" s="235"/>
      <c r="CC34" s="235"/>
      <c r="CD34" s="235"/>
      <c r="CE34" s="235"/>
      <c r="CF34" s="235"/>
      <c r="CG34" s="235"/>
      <c r="CH34" s="235"/>
      <c r="CI34" s="235"/>
      <c r="CJ34" s="235"/>
      <c r="CK34" s="235"/>
      <c r="CL34" s="235"/>
      <c r="CM34" s="235"/>
      <c r="CN34" s="235"/>
      <c r="CO34" s="235"/>
      <c r="CP34" s="235"/>
      <c r="CQ34" s="235"/>
      <c r="CR34" s="235"/>
      <c r="CS34" s="235"/>
      <c r="CT34" s="235"/>
      <c r="CU34" s="235"/>
      <c r="CV34" s="236"/>
      <c r="CW34" s="237"/>
    </row>
    <row r="35" spans="1:101" ht="15.75">
      <c r="A35" s="489"/>
      <c r="B35" s="261" t="s">
        <v>103</v>
      </c>
      <c r="C35" s="233">
        <v>0</v>
      </c>
      <c r="D35" s="249"/>
      <c r="E35" s="250"/>
      <c r="F35" s="257"/>
      <c r="G35" s="250"/>
      <c r="H35" s="257"/>
      <c r="I35" s="257"/>
      <c r="J35" s="250"/>
      <c r="K35" s="257"/>
      <c r="L35" s="257"/>
      <c r="M35" s="257"/>
      <c r="N35" s="257"/>
      <c r="O35" s="257"/>
      <c r="P35" s="250"/>
      <c r="Q35" s="250"/>
      <c r="R35" s="250"/>
      <c r="S35" s="250"/>
      <c r="T35" s="252"/>
      <c r="U35" s="249"/>
      <c r="V35" s="250"/>
      <c r="W35" s="250"/>
      <c r="X35" s="250"/>
      <c r="Y35" s="250"/>
      <c r="Z35" s="250"/>
      <c r="AA35" s="250"/>
      <c r="AB35" s="250"/>
      <c r="AC35" s="250"/>
      <c r="AD35" s="250"/>
      <c r="AE35" s="250"/>
      <c r="AF35" s="250"/>
      <c r="AG35" s="250"/>
      <c r="AH35" s="250"/>
      <c r="AI35" s="250"/>
      <c r="AJ35" s="250"/>
      <c r="AK35" s="250"/>
      <c r="AL35" s="250"/>
      <c r="AM35" s="250"/>
      <c r="AN35" s="250"/>
      <c r="AO35" s="250"/>
      <c r="AP35" s="250"/>
      <c r="AQ35" s="250"/>
      <c r="AR35" s="251"/>
      <c r="AS35" s="249"/>
      <c r="AT35" s="250"/>
      <c r="AU35" s="250"/>
      <c r="AV35" s="250"/>
      <c r="AW35" s="250"/>
      <c r="AX35" s="250"/>
      <c r="AY35" s="250"/>
      <c r="AZ35" s="250"/>
      <c r="BA35" s="250"/>
      <c r="BB35" s="252"/>
      <c r="BC35" s="249"/>
      <c r="BD35" s="250"/>
      <c r="BE35" s="250"/>
      <c r="BF35" s="250"/>
      <c r="BG35" s="250"/>
      <c r="BH35" s="250"/>
      <c r="BI35" s="250"/>
      <c r="BJ35" s="250"/>
      <c r="BK35" s="250"/>
      <c r="BL35" s="250"/>
      <c r="BM35" s="252"/>
      <c r="BN35" s="234"/>
      <c r="BO35" s="235"/>
      <c r="BP35" s="235"/>
      <c r="BQ35" s="235"/>
      <c r="BR35" s="235"/>
      <c r="BS35" s="235"/>
      <c r="BT35" s="250"/>
      <c r="BU35" s="235"/>
      <c r="BV35" s="235"/>
      <c r="BW35" s="235"/>
      <c r="BX35" s="235"/>
      <c r="BY35" s="235"/>
      <c r="BZ35" s="235"/>
      <c r="CA35" s="235"/>
      <c r="CB35" s="235"/>
      <c r="CC35" s="235"/>
      <c r="CD35" s="235"/>
      <c r="CE35" s="235"/>
      <c r="CF35" s="235"/>
      <c r="CG35" s="235"/>
      <c r="CH35" s="235"/>
      <c r="CI35" s="235"/>
      <c r="CJ35" s="235"/>
      <c r="CK35" s="235"/>
      <c r="CL35" s="235"/>
      <c r="CM35" s="235"/>
      <c r="CN35" s="235"/>
      <c r="CO35" s="235"/>
      <c r="CP35" s="235"/>
      <c r="CQ35" s="235"/>
      <c r="CR35" s="235"/>
      <c r="CS35" s="235"/>
      <c r="CT35" s="235"/>
      <c r="CU35" s="235"/>
      <c r="CV35" s="236"/>
      <c r="CW35" s="237"/>
    </row>
    <row r="36" spans="1:101" ht="15.75">
      <c r="A36" s="267" t="s">
        <v>130</v>
      </c>
      <c r="B36" s="232" t="s">
        <v>107</v>
      </c>
      <c r="C36" s="266">
        <v>0.94500000000000006</v>
      </c>
      <c r="D36" s="234"/>
      <c r="E36" s="235"/>
      <c r="F36" s="236"/>
      <c r="G36" s="235"/>
      <c r="H36" s="236"/>
      <c r="I36" s="235"/>
      <c r="J36" s="235"/>
      <c r="K36" s="236"/>
      <c r="L36" s="236"/>
      <c r="M36" s="236"/>
      <c r="N36" s="236"/>
      <c r="O36" s="236"/>
      <c r="P36" s="235"/>
      <c r="Q36" s="236"/>
      <c r="R36" s="236"/>
      <c r="S36" s="236"/>
      <c r="T36" s="237"/>
      <c r="U36" s="249"/>
      <c r="V36" s="250"/>
      <c r="W36" s="250"/>
      <c r="X36" s="250"/>
      <c r="Y36" s="250"/>
      <c r="Z36" s="250"/>
      <c r="AA36" s="250"/>
      <c r="AB36" s="250"/>
      <c r="AC36" s="250"/>
      <c r="AD36" s="250"/>
      <c r="AE36" s="250"/>
      <c r="AF36" s="250">
        <v>0.59599999999999997</v>
      </c>
      <c r="AG36" s="250"/>
      <c r="AH36" s="250"/>
      <c r="AI36" s="250"/>
      <c r="AJ36" s="250"/>
      <c r="AK36" s="250"/>
      <c r="AL36" s="250"/>
      <c r="AM36" s="250"/>
      <c r="AN36" s="250"/>
      <c r="AO36" s="250"/>
      <c r="AP36" s="250"/>
      <c r="AQ36" s="250"/>
      <c r="AR36" s="251"/>
      <c r="AS36" s="249"/>
      <c r="AT36" s="248"/>
      <c r="AU36" s="248"/>
      <c r="AV36" s="250"/>
      <c r="AW36" s="248"/>
      <c r="AX36" s="248"/>
      <c r="AY36" s="248"/>
      <c r="AZ36" s="248">
        <v>0.17199999999999999</v>
      </c>
      <c r="BA36" s="250"/>
      <c r="BB36" s="252"/>
      <c r="BC36" s="249"/>
      <c r="BD36" s="250"/>
      <c r="BE36" s="250"/>
      <c r="BF36" s="250"/>
      <c r="BG36" s="250"/>
      <c r="BH36" s="250"/>
      <c r="BI36" s="250"/>
      <c r="BJ36" s="250"/>
      <c r="BK36" s="250"/>
      <c r="BL36" s="250"/>
      <c r="BM36" s="252">
        <v>0.17699999999999999</v>
      </c>
      <c r="BN36" s="249"/>
      <c r="BO36" s="248"/>
      <c r="BP36" s="248"/>
      <c r="BQ36" s="248"/>
      <c r="BR36" s="250"/>
      <c r="BS36" s="248"/>
      <c r="BT36" s="248"/>
      <c r="BU36" s="250"/>
      <c r="BV36" s="248"/>
      <c r="BW36" s="250"/>
      <c r="BX36" s="248"/>
      <c r="BY36" s="248"/>
      <c r="BZ36" s="248"/>
      <c r="CA36" s="248"/>
      <c r="CB36" s="248"/>
      <c r="CC36" s="248"/>
      <c r="CD36" s="250"/>
      <c r="CE36" s="248"/>
      <c r="CF36" s="248"/>
      <c r="CG36" s="248"/>
      <c r="CH36" s="248"/>
      <c r="CI36" s="250"/>
      <c r="CJ36" s="250"/>
      <c r="CK36" s="248"/>
      <c r="CL36" s="248"/>
      <c r="CM36" s="250"/>
      <c r="CN36" s="250"/>
      <c r="CO36" s="250"/>
      <c r="CP36" s="250"/>
      <c r="CQ36" s="250"/>
      <c r="CR36" s="250"/>
      <c r="CS36" s="248"/>
      <c r="CT36" s="248"/>
      <c r="CU36" s="250"/>
      <c r="CV36" s="248"/>
      <c r="CW36" s="251"/>
    </row>
    <row r="37" spans="1:101" ht="15.75">
      <c r="A37" s="267" t="s">
        <v>131</v>
      </c>
      <c r="B37" s="232" t="s">
        <v>132</v>
      </c>
      <c r="C37" s="268">
        <v>3</v>
      </c>
      <c r="D37" s="234"/>
      <c r="E37" s="235"/>
      <c r="F37" s="236"/>
      <c r="G37" s="235"/>
      <c r="H37" s="236"/>
      <c r="I37" s="235"/>
      <c r="J37" s="235"/>
      <c r="K37" s="236"/>
      <c r="L37" s="236"/>
      <c r="M37" s="236"/>
      <c r="N37" s="236"/>
      <c r="O37" s="235"/>
      <c r="P37" s="235"/>
      <c r="Q37" s="236"/>
      <c r="R37" s="236"/>
      <c r="S37" s="236"/>
      <c r="T37" s="237"/>
      <c r="U37" s="234"/>
      <c r="V37" s="235"/>
      <c r="W37" s="235"/>
      <c r="X37" s="235"/>
      <c r="Y37" s="235"/>
      <c r="Z37" s="235"/>
      <c r="AA37" s="235"/>
      <c r="AB37" s="235"/>
      <c r="AC37" s="235"/>
      <c r="AD37" s="235"/>
      <c r="AE37" s="235"/>
      <c r="AF37" s="235">
        <v>1</v>
      </c>
      <c r="AG37" s="235"/>
      <c r="AH37" s="235"/>
      <c r="AI37" s="235"/>
      <c r="AJ37" s="235"/>
      <c r="AK37" s="235"/>
      <c r="AL37" s="235"/>
      <c r="AM37" s="235"/>
      <c r="AN37" s="235"/>
      <c r="AO37" s="235"/>
      <c r="AP37" s="235"/>
      <c r="AQ37" s="235"/>
      <c r="AR37" s="237"/>
      <c r="AS37" s="269"/>
      <c r="AT37" s="260"/>
      <c r="AU37" s="270"/>
      <c r="AV37" s="260"/>
      <c r="AW37" s="271"/>
      <c r="AX37" s="270"/>
      <c r="AY37" s="270"/>
      <c r="AZ37" s="270">
        <v>1</v>
      </c>
      <c r="BA37" s="242"/>
      <c r="BB37" s="244"/>
      <c r="BC37" s="234"/>
      <c r="BD37" s="235"/>
      <c r="BE37" s="235"/>
      <c r="BF37" s="235"/>
      <c r="BG37" s="235"/>
      <c r="BH37" s="235"/>
      <c r="BI37" s="235"/>
      <c r="BJ37" s="235"/>
      <c r="BK37" s="235"/>
      <c r="BL37" s="235"/>
      <c r="BM37" s="239">
        <v>1</v>
      </c>
      <c r="BN37" s="234"/>
      <c r="BO37" s="236"/>
      <c r="BP37" s="236"/>
      <c r="BQ37" s="236"/>
      <c r="BR37" s="235"/>
      <c r="BS37" s="236"/>
      <c r="BT37" s="236"/>
      <c r="BU37" s="235"/>
      <c r="BV37" s="236"/>
      <c r="BW37" s="235"/>
      <c r="BX37" s="236"/>
      <c r="BY37" s="236"/>
      <c r="BZ37" s="236"/>
      <c r="CA37" s="236"/>
      <c r="CB37" s="236"/>
      <c r="CC37" s="236"/>
      <c r="CD37" s="235"/>
      <c r="CE37" s="236"/>
      <c r="CF37" s="236"/>
      <c r="CG37" s="236"/>
      <c r="CH37" s="236"/>
      <c r="CI37" s="235"/>
      <c r="CJ37" s="235"/>
      <c r="CK37" s="236"/>
      <c r="CL37" s="236"/>
      <c r="CM37" s="235"/>
      <c r="CN37" s="235"/>
      <c r="CO37" s="235"/>
      <c r="CP37" s="235"/>
      <c r="CQ37" s="235"/>
      <c r="CR37" s="235"/>
      <c r="CS37" s="236"/>
      <c r="CT37" s="236"/>
      <c r="CU37" s="235"/>
      <c r="CV37" s="236"/>
      <c r="CW37" s="237"/>
    </row>
    <row r="38" spans="1:101" ht="15.75">
      <c r="A38" s="267"/>
      <c r="B38" s="232" t="s">
        <v>103</v>
      </c>
      <c r="C38" s="233">
        <v>1007.94</v>
      </c>
      <c r="D38" s="245"/>
      <c r="E38" s="242"/>
      <c r="F38" s="243"/>
      <c r="G38" s="242"/>
      <c r="H38" s="243"/>
      <c r="I38" s="242"/>
      <c r="J38" s="242"/>
      <c r="K38" s="243"/>
      <c r="L38" s="243"/>
      <c r="M38" s="243"/>
      <c r="N38" s="243"/>
      <c r="O38" s="243"/>
      <c r="P38" s="242"/>
      <c r="Q38" s="243"/>
      <c r="R38" s="243"/>
      <c r="S38" s="243"/>
      <c r="T38" s="253"/>
      <c r="U38" s="245"/>
      <c r="V38" s="242"/>
      <c r="W38" s="242"/>
      <c r="X38" s="242"/>
      <c r="Y38" s="242"/>
      <c r="Z38" s="242"/>
      <c r="AA38" s="242"/>
      <c r="AB38" s="242"/>
      <c r="AC38" s="242"/>
      <c r="AD38" s="242"/>
      <c r="AE38" s="242"/>
      <c r="AF38" s="242">
        <v>515.34</v>
      </c>
      <c r="AG38" s="242"/>
      <c r="AH38" s="242"/>
      <c r="AI38" s="242"/>
      <c r="AJ38" s="242"/>
      <c r="AK38" s="242"/>
      <c r="AL38" s="242"/>
      <c r="AM38" s="242"/>
      <c r="AN38" s="242"/>
      <c r="AO38" s="242"/>
      <c r="AP38" s="242"/>
      <c r="AQ38" s="242"/>
      <c r="AR38" s="253"/>
      <c r="AS38" s="245"/>
      <c r="AT38" s="243"/>
      <c r="AU38" s="243"/>
      <c r="AV38" s="243"/>
      <c r="AW38" s="243"/>
      <c r="AX38" s="243"/>
      <c r="AY38" s="243"/>
      <c r="AZ38" s="243">
        <v>230.55</v>
      </c>
      <c r="BA38" s="242"/>
      <c r="BB38" s="244"/>
      <c r="BC38" s="245"/>
      <c r="BD38" s="242"/>
      <c r="BE38" s="242"/>
      <c r="BF38" s="242"/>
      <c r="BG38" s="242"/>
      <c r="BH38" s="242"/>
      <c r="BI38" s="242"/>
      <c r="BJ38" s="242"/>
      <c r="BK38" s="242"/>
      <c r="BL38" s="242"/>
      <c r="BM38" s="244">
        <v>262.05</v>
      </c>
      <c r="BN38" s="245"/>
      <c r="BO38" s="242"/>
      <c r="BP38" s="243"/>
      <c r="BQ38" s="243"/>
      <c r="BR38" s="242"/>
      <c r="BS38" s="243"/>
      <c r="BT38" s="243"/>
      <c r="BU38" s="242"/>
      <c r="BV38" s="243"/>
      <c r="BW38" s="242"/>
      <c r="BX38" s="243"/>
      <c r="BY38" s="243"/>
      <c r="BZ38" s="243"/>
      <c r="CA38" s="243"/>
      <c r="CB38" s="243"/>
      <c r="CC38" s="243"/>
      <c r="CD38" s="242"/>
      <c r="CE38" s="243"/>
      <c r="CF38" s="243"/>
      <c r="CG38" s="243"/>
      <c r="CH38" s="243"/>
      <c r="CI38" s="242"/>
      <c r="CJ38" s="242"/>
      <c r="CK38" s="243"/>
      <c r="CL38" s="243"/>
      <c r="CM38" s="242"/>
      <c r="CN38" s="242"/>
      <c r="CO38" s="242"/>
      <c r="CP38" s="242"/>
      <c r="CQ38" s="242"/>
      <c r="CR38" s="242"/>
      <c r="CS38" s="243"/>
      <c r="CT38" s="243"/>
      <c r="CU38" s="243"/>
      <c r="CV38" s="243"/>
      <c r="CW38" s="253"/>
    </row>
    <row r="39" spans="1:101" s="275" customFormat="1" ht="15.75">
      <c r="A39" s="272" t="s">
        <v>133</v>
      </c>
      <c r="B39" s="232" t="s">
        <v>107</v>
      </c>
      <c r="C39" s="266">
        <v>0.81259999999999999</v>
      </c>
      <c r="D39" s="234"/>
      <c r="E39" s="235"/>
      <c r="F39" s="235"/>
      <c r="G39" s="235"/>
      <c r="H39" s="235"/>
      <c r="I39" s="235"/>
      <c r="J39" s="235"/>
      <c r="K39" s="235"/>
      <c r="L39" s="235"/>
      <c r="M39" s="235"/>
      <c r="N39" s="235"/>
      <c r="O39" s="235"/>
      <c r="P39" s="235"/>
      <c r="Q39" s="235"/>
      <c r="R39" s="235"/>
      <c r="S39" s="235"/>
      <c r="T39" s="239"/>
      <c r="U39" s="234"/>
      <c r="V39" s="235"/>
      <c r="W39" s="235"/>
      <c r="X39" s="235"/>
      <c r="Y39" s="235"/>
      <c r="Z39" s="235"/>
      <c r="AA39" s="235"/>
      <c r="AB39" s="235"/>
      <c r="AC39" s="235"/>
      <c r="AD39" s="235"/>
      <c r="AE39" s="235"/>
      <c r="AF39" s="235">
        <v>0.34799999999999998</v>
      </c>
      <c r="AG39" s="235"/>
      <c r="AH39" s="235"/>
      <c r="AI39" s="235"/>
      <c r="AJ39" s="235"/>
      <c r="AK39" s="235"/>
      <c r="AL39" s="235"/>
      <c r="AM39" s="235"/>
      <c r="AN39" s="235"/>
      <c r="AO39" s="235"/>
      <c r="AP39" s="235"/>
      <c r="AQ39" s="235"/>
      <c r="AR39" s="239"/>
      <c r="AS39" s="234"/>
      <c r="AT39" s="235"/>
      <c r="AU39" s="235"/>
      <c r="AV39" s="235"/>
      <c r="AW39" s="235"/>
      <c r="AX39" s="235"/>
      <c r="AY39" s="235"/>
      <c r="AZ39" s="274">
        <v>0.2326</v>
      </c>
      <c r="BA39" s="242"/>
      <c r="BB39" s="239"/>
      <c r="BC39" s="234"/>
      <c r="BD39" s="235"/>
      <c r="BE39" s="235"/>
      <c r="BF39" s="235"/>
      <c r="BG39" s="235"/>
      <c r="BH39" s="235"/>
      <c r="BI39" s="235"/>
      <c r="BJ39" s="235"/>
      <c r="BK39" s="235"/>
      <c r="BL39" s="235"/>
      <c r="BM39" s="239">
        <v>0.23200000000000001</v>
      </c>
      <c r="BN39" s="234"/>
      <c r="BO39" s="235"/>
      <c r="BP39" s="235"/>
      <c r="BQ39" s="235"/>
      <c r="BR39" s="235"/>
      <c r="BS39" s="235"/>
      <c r="BT39" s="235"/>
      <c r="BU39" s="235"/>
      <c r="BV39" s="235"/>
      <c r="BW39" s="235"/>
      <c r="BX39" s="235"/>
      <c r="BY39" s="235"/>
      <c r="BZ39" s="235"/>
      <c r="CA39" s="235"/>
      <c r="CB39" s="235"/>
      <c r="CC39" s="235"/>
      <c r="CD39" s="235"/>
      <c r="CE39" s="235"/>
      <c r="CF39" s="235"/>
      <c r="CG39" s="235"/>
      <c r="CH39" s="235"/>
      <c r="CI39" s="235"/>
      <c r="CJ39" s="235"/>
      <c r="CK39" s="235"/>
      <c r="CL39" s="235"/>
      <c r="CM39" s="235"/>
      <c r="CN39" s="235"/>
      <c r="CO39" s="235"/>
      <c r="CP39" s="235"/>
      <c r="CQ39" s="235"/>
      <c r="CR39" s="235"/>
      <c r="CS39" s="235"/>
      <c r="CT39" s="235"/>
      <c r="CU39" s="235"/>
      <c r="CV39" s="235"/>
      <c r="CW39" s="239"/>
    </row>
    <row r="40" spans="1:101" s="275" customFormat="1" ht="20.25" customHeight="1">
      <c r="A40" s="272" t="s">
        <v>134</v>
      </c>
      <c r="B40" s="232" t="s">
        <v>103</v>
      </c>
      <c r="C40" s="233">
        <v>101.53</v>
      </c>
      <c r="D40" s="234"/>
      <c r="E40" s="235"/>
      <c r="F40" s="235"/>
      <c r="G40" s="235"/>
      <c r="H40" s="235"/>
      <c r="I40" s="235"/>
      <c r="J40" s="235"/>
      <c r="K40" s="235"/>
      <c r="L40" s="235"/>
      <c r="M40" s="235"/>
      <c r="N40" s="235"/>
      <c r="O40" s="235"/>
      <c r="P40" s="235"/>
      <c r="Q40" s="235"/>
      <c r="R40" s="235"/>
      <c r="S40" s="235"/>
      <c r="T40" s="239"/>
      <c r="U40" s="234"/>
      <c r="V40" s="235"/>
      <c r="W40" s="235"/>
      <c r="X40" s="235"/>
      <c r="Y40" s="235"/>
      <c r="Z40" s="235"/>
      <c r="AA40" s="235"/>
      <c r="AB40" s="235"/>
      <c r="AC40" s="235"/>
      <c r="AD40" s="235"/>
      <c r="AE40" s="235"/>
      <c r="AF40" s="235">
        <v>60.94</v>
      </c>
      <c r="AG40" s="235"/>
      <c r="AH40" s="235"/>
      <c r="AI40" s="235"/>
      <c r="AJ40" s="235"/>
      <c r="AK40" s="235"/>
      <c r="AL40" s="235"/>
      <c r="AM40" s="235"/>
      <c r="AN40" s="235"/>
      <c r="AO40" s="235"/>
      <c r="AP40" s="235"/>
      <c r="AQ40" s="235"/>
      <c r="AR40" s="239"/>
      <c r="AS40" s="234"/>
      <c r="AT40" s="235"/>
      <c r="AU40" s="235"/>
      <c r="AV40" s="235"/>
      <c r="AW40" s="235"/>
      <c r="AX40" s="235"/>
      <c r="AY40" s="235"/>
      <c r="AZ40" s="242">
        <v>20.27</v>
      </c>
      <c r="BA40" s="242"/>
      <c r="BB40" s="239"/>
      <c r="BC40" s="234"/>
      <c r="BD40" s="235"/>
      <c r="BE40" s="235"/>
      <c r="BF40" s="235"/>
      <c r="BG40" s="235"/>
      <c r="BH40" s="235"/>
      <c r="BI40" s="235"/>
      <c r="BJ40" s="235"/>
      <c r="BK40" s="235"/>
      <c r="BL40" s="235"/>
      <c r="BM40" s="239">
        <v>20.32</v>
      </c>
      <c r="BN40" s="234"/>
      <c r="BO40" s="235"/>
      <c r="BP40" s="235"/>
      <c r="BQ40" s="235"/>
      <c r="BR40" s="235"/>
      <c r="BS40" s="235"/>
      <c r="BT40" s="235"/>
      <c r="BU40" s="235"/>
      <c r="BV40" s="235"/>
      <c r="BW40" s="235"/>
      <c r="BX40" s="235"/>
      <c r="BY40" s="235"/>
      <c r="BZ40" s="235"/>
      <c r="CA40" s="235"/>
      <c r="CB40" s="235"/>
      <c r="CC40" s="235"/>
      <c r="CD40" s="235"/>
      <c r="CE40" s="235"/>
      <c r="CF40" s="235"/>
      <c r="CG40" s="235"/>
      <c r="CH40" s="235"/>
      <c r="CI40" s="235"/>
      <c r="CJ40" s="235"/>
      <c r="CK40" s="235"/>
      <c r="CL40" s="235"/>
      <c r="CM40" s="235"/>
      <c r="CN40" s="235"/>
      <c r="CO40" s="235"/>
      <c r="CP40" s="235"/>
      <c r="CQ40" s="235"/>
      <c r="CR40" s="235"/>
      <c r="CS40" s="235"/>
      <c r="CT40" s="235"/>
      <c r="CU40" s="235"/>
      <c r="CV40" s="235"/>
      <c r="CW40" s="239"/>
    </row>
    <row r="41" spans="1:101" s="275" customFormat="1" ht="15.75">
      <c r="A41" s="272" t="s">
        <v>135</v>
      </c>
      <c r="B41" s="232" t="s">
        <v>107</v>
      </c>
      <c r="C41" s="265">
        <v>0.64470000000000005</v>
      </c>
      <c r="D41" s="249"/>
      <c r="E41" s="250"/>
      <c r="F41" s="250">
        <v>4.3999999999999997E-2</v>
      </c>
      <c r="G41" s="250"/>
      <c r="H41" s="250"/>
      <c r="I41" s="250"/>
      <c r="J41" s="250"/>
      <c r="K41" s="250"/>
      <c r="L41" s="250"/>
      <c r="M41" s="250"/>
      <c r="N41" s="250"/>
      <c r="O41" s="250"/>
      <c r="P41" s="250"/>
      <c r="Q41" s="250"/>
      <c r="R41" s="250">
        <v>0.05</v>
      </c>
      <c r="S41" s="250"/>
      <c r="T41" s="252"/>
      <c r="U41" s="249">
        <v>0.1157</v>
      </c>
      <c r="V41" s="235"/>
      <c r="W41" s="235"/>
      <c r="X41" s="235"/>
      <c r="Y41" s="235"/>
      <c r="Z41" s="235"/>
      <c r="AA41" s="235"/>
      <c r="AB41" s="235"/>
      <c r="AC41" s="235"/>
      <c r="AD41" s="235"/>
      <c r="AE41" s="235"/>
      <c r="AF41" s="235">
        <v>4.02E-2</v>
      </c>
      <c r="AG41" s="235"/>
      <c r="AH41" s="235"/>
      <c r="AI41" s="235"/>
      <c r="AJ41" s="235"/>
      <c r="AK41" s="235">
        <v>0.27</v>
      </c>
      <c r="AL41" s="235"/>
      <c r="AM41" s="235"/>
      <c r="AN41" s="235"/>
      <c r="AO41" s="235"/>
      <c r="AP41" s="235"/>
      <c r="AQ41" s="235"/>
      <c r="AR41" s="239"/>
      <c r="AS41" s="249">
        <v>0.12479999999999999</v>
      </c>
      <c r="AT41" s="242"/>
      <c r="AU41" s="242"/>
      <c r="AV41" s="242"/>
      <c r="AW41" s="242"/>
      <c r="AX41" s="242"/>
      <c r="AY41" s="242"/>
      <c r="AZ41" s="242"/>
      <c r="BA41" s="242"/>
      <c r="BB41" s="244"/>
      <c r="BC41" s="234"/>
      <c r="BD41" s="235"/>
      <c r="BE41" s="235"/>
      <c r="BF41" s="235"/>
      <c r="BG41" s="235"/>
      <c r="BH41" s="235"/>
      <c r="BI41" s="235"/>
      <c r="BJ41" s="235"/>
      <c r="BK41" s="235"/>
      <c r="BL41" s="235"/>
      <c r="BM41" s="239"/>
      <c r="BN41" s="249"/>
      <c r="BO41" s="235"/>
      <c r="BP41" s="235"/>
      <c r="BQ41" s="235"/>
      <c r="BR41" s="235"/>
      <c r="BS41" s="235"/>
      <c r="BT41" s="235"/>
      <c r="BU41" s="235"/>
      <c r="BV41" s="235"/>
      <c r="BW41" s="235"/>
      <c r="BX41" s="235"/>
      <c r="BY41" s="235"/>
      <c r="BZ41" s="235"/>
      <c r="CA41" s="235"/>
      <c r="CB41" s="235"/>
      <c r="CC41" s="235"/>
      <c r="CD41" s="235"/>
      <c r="CE41" s="235"/>
      <c r="CF41" s="235"/>
      <c r="CG41" s="235"/>
      <c r="CH41" s="235"/>
      <c r="CI41" s="235"/>
      <c r="CJ41" s="235"/>
      <c r="CK41" s="235"/>
      <c r="CL41" s="235"/>
      <c r="CM41" s="235"/>
      <c r="CN41" s="235"/>
      <c r="CO41" s="235"/>
      <c r="CP41" s="235"/>
      <c r="CQ41" s="235"/>
      <c r="CR41" s="235"/>
      <c r="CS41" s="235"/>
      <c r="CT41" s="235"/>
      <c r="CU41" s="235"/>
      <c r="CV41" s="235"/>
      <c r="CW41" s="239"/>
    </row>
    <row r="42" spans="1:101" s="275" customFormat="1" ht="15.75">
      <c r="A42" s="272" t="s">
        <v>136</v>
      </c>
      <c r="B42" s="232" t="s">
        <v>137</v>
      </c>
      <c r="C42" s="233">
        <v>1593.2000000000003</v>
      </c>
      <c r="D42" s="277"/>
      <c r="E42" s="246"/>
      <c r="F42" s="242">
        <v>53.64</v>
      </c>
      <c r="G42" s="246"/>
      <c r="H42" s="246"/>
      <c r="I42" s="246"/>
      <c r="J42" s="246"/>
      <c r="K42" s="246"/>
      <c r="L42" s="246"/>
      <c r="M42" s="246"/>
      <c r="N42" s="246"/>
      <c r="O42" s="246"/>
      <c r="P42" s="246"/>
      <c r="Q42" s="246"/>
      <c r="R42" s="242">
        <v>60.96</v>
      </c>
      <c r="S42" s="250"/>
      <c r="T42" s="278"/>
      <c r="U42" s="234">
        <v>589.22</v>
      </c>
      <c r="V42" s="235"/>
      <c r="W42" s="235"/>
      <c r="X42" s="235"/>
      <c r="Y42" s="235"/>
      <c r="Z42" s="235"/>
      <c r="AA42" s="235"/>
      <c r="AB42" s="235"/>
      <c r="AC42" s="235"/>
      <c r="AD42" s="235"/>
      <c r="AE42" s="235"/>
      <c r="AF42" s="235">
        <v>221.72</v>
      </c>
      <c r="AG42" s="235"/>
      <c r="AH42" s="235"/>
      <c r="AI42" s="235"/>
      <c r="AJ42" s="235"/>
      <c r="AK42" s="235">
        <v>60.22</v>
      </c>
      <c r="AL42" s="235"/>
      <c r="AM42" s="235"/>
      <c r="AN42" s="235"/>
      <c r="AO42" s="235"/>
      <c r="AP42" s="235"/>
      <c r="AQ42" s="235"/>
      <c r="AR42" s="239"/>
      <c r="AS42" s="245">
        <v>607.44000000000005</v>
      </c>
      <c r="AT42" s="242"/>
      <c r="AU42" s="242"/>
      <c r="AV42" s="242"/>
      <c r="AW42" s="242"/>
      <c r="AX42" s="242"/>
      <c r="AY42" s="242"/>
      <c r="AZ42" s="242"/>
      <c r="BA42" s="242"/>
      <c r="BB42" s="244"/>
      <c r="BC42" s="234"/>
      <c r="BD42" s="235"/>
      <c r="BE42" s="235"/>
      <c r="BF42" s="235"/>
      <c r="BG42" s="242"/>
      <c r="BH42" s="235"/>
      <c r="BI42" s="250"/>
      <c r="BJ42" s="250"/>
      <c r="BK42" s="235"/>
      <c r="BL42" s="235"/>
      <c r="BM42" s="239"/>
      <c r="BN42" s="234"/>
      <c r="BO42" s="235"/>
      <c r="BP42" s="235"/>
      <c r="BQ42" s="235"/>
      <c r="BR42" s="235"/>
      <c r="BS42" s="235"/>
      <c r="BT42" s="235"/>
      <c r="BU42" s="235"/>
      <c r="BV42" s="235"/>
      <c r="BW42" s="235"/>
      <c r="BX42" s="235"/>
      <c r="BY42" s="235"/>
      <c r="BZ42" s="235"/>
      <c r="CA42" s="235"/>
      <c r="CB42" s="235"/>
      <c r="CC42" s="235"/>
      <c r="CD42" s="235"/>
      <c r="CE42" s="235"/>
      <c r="CF42" s="235"/>
      <c r="CG42" s="235"/>
      <c r="CH42" s="235"/>
      <c r="CI42" s="235"/>
      <c r="CJ42" s="235"/>
      <c r="CK42" s="235"/>
      <c r="CL42" s="235"/>
      <c r="CM42" s="235"/>
      <c r="CN42" s="235"/>
      <c r="CO42" s="235"/>
      <c r="CP42" s="235"/>
      <c r="CQ42" s="235"/>
      <c r="CR42" s="235"/>
      <c r="CS42" s="235"/>
      <c r="CT42" s="235"/>
      <c r="CU42" s="235"/>
      <c r="CV42" s="235"/>
      <c r="CW42" s="239"/>
    </row>
    <row r="43" spans="1:101" s="275" customFormat="1" ht="15.75">
      <c r="A43" s="488" t="s">
        <v>138</v>
      </c>
      <c r="B43" s="279" t="s">
        <v>122</v>
      </c>
      <c r="C43" s="233">
        <v>0</v>
      </c>
      <c r="D43" s="277"/>
      <c r="E43" s="246"/>
      <c r="F43" s="246"/>
      <c r="G43" s="246"/>
      <c r="H43" s="246"/>
      <c r="I43" s="246"/>
      <c r="J43" s="246"/>
      <c r="K43" s="246"/>
      <c r="L43" s="246"/>
      <c r="M43" s="246"/>
      <c r="N43" s="246"/>
      <c r="O43" s="246"/>
      <c r="P43" s="246"/>
      <c r="Q43" s="246"/>
      <c r="R43" s="246"/>
      <c r="S43" s="250"/>
      <c r="T43" s="278"/>
      <c r="U43" s="234"/>
      <c r="V43" s="235"/>
      <c r="W43" s="235"/>
      <c r="X43" s="235"/>
      <c r="Y43" s="235"/>
      <c r="Z43" s="235"/>
      <c r="AA43" s="235"/>
      <c r="AB43" s="235"/>
      <c r="AC43" s="235"/>
      <c r="AD43" s="235"/>
      <c r="AE43" s="235"/>
      <c r="AF43" s="235"/>
      <c r="AG43" s="235"/>
      <c r="AH43" s="235"/>
      <c r="AI43" s="235"/>
      <c r="AJ43" s="235"/>
      <c r="AK43" s="235"/>
      <c r="AL43" s="235"/>
      <c r="AM43" s="235"/>
      <c r="AN43" s="235"/>
      <c r="AO43" s="235"/>
      <c r="AP43" s="235"/>
      <c r="AQ43" s="235"/>
      <c r="AR43" s="239"/>
      <c r="AS43" s="245"/>
      <c r="AT43" s="242"/>
      <c r="AU43" s="242"/>
      <c r="AV43" s="242"/>
      <c r="AW43" s="242"/>
      <c r="AX43" s="242"/>
      <c r="AY43" s="242"/>
      <c r="AZ43" s="242"/>
      <c r="BA43" s="242"/>
      <c r="BB43" s="244"/>
      <c r="BC43" s="234"/>
      <c r="BD43" s="235"/>
      <c r="BE43" s="235"/>
      <c r="BF43" s="235"/>
      <c r="BG43" s="242"/>
      <c r="BH43" s="235"/>
      <c r="BI43" s="250"/>
      <c r="BJ43" s="250"/>
      <c r="BK43" s="235"/>
      <c r="BL43" s="235"/>
      <c r="BM43" s="239"/>
      <c r="BN43" s="234"/>
      <c r="BO43" s="235"/>
      <c r="BP43" s="235"/>
      <c r="BQ43" s="235"/>
      <c r="BR43" s="235"/>
      <c r="BS43" s="235"/>
      <c r="BT43" s="235"/>
      <c r="BU43" s="235"/>
      <c r="BV43" s="235"/>
      <c r="BW43" s="235"/>
      <c r="BX43" s="235"/>
      <c r="BY43" s="235"/>
      <c r="BZ43" s="235"/>
      <c r="CA43" s="235"/>
      <c r="CB43" s="235"/>
      <c r="CC43" s="235"/>
      <c r="CD43" s="235"/>
      <c r="CE43" s="235"/>
      <c r="CF43" s="235"/>
      <c r="CG43" s="235"/>
      <c r="CH43" s="235"/>
      <c r="CI43" s="235"/>
      <c r="CJ43" s="235"/>
      <c r="CK43" s="235"/>
      <c r="CL43" s="235"/>
      <c r="CM43" s="235"/>
      <c r="CN43" s="235"/>
      <c r="CO43" s="235"/>
      <c r="CP43" s="235"/>
      <c r="CQ43" s="235"/>
      <c r="CR43" s="235"/>
      <c r="CS43" s="235"/>
      <c r="CT43" s="235"/>
      <c r="CU43" s="235"/>
      <c r="CV43" s="235"/>
      <c r="CW43" s="239"/>
    </row>
    <row r="44" spans="1:101" s="275" customFormat="1" ht="15.75">
      <c r="A44" s="488"/>
      <c r="B44" s="279" t="s">
        <v>103</v>
      </c>
      <c r="C44" s="233">
        <v>0</v>
      </c>
      <c r="D44" s="277"/>
      <c r="E44" s="246"/>
      <c r="F44" s="246"/>
      <c r="G44" s="246"/>
      <c r="H44" s="246"/>
      <c r="I44" s="246"/>
      <c r="J44" s="246"/>
      <c r="K44" s="246"/>
      <c r="L44" s="246"/>
      <c r="M44" s="246"/>
      <c r="N44" s="246"/>
      <c r="O44" s="246"/>
      <c r="P44" s="246"/>
      <c r="Q44" s="246"/>
      <c r="R44" s="246"/>
      <c r="S44" s="250"/>
      <c r="T44" s="278"/>
      <c r="U44" s="234"/>
      <c r="V44" s="235"/>
      <c r="W44" s="235"/>
      <c r="X44" s="235"/>
      <c r="Y44" s="235"/>
      <c r="Z44" s="235"/>
      <c r="AA44" s="235"/>
      <c r="AB44" s="235"/>
      <c r="AC44" s="235"/>
      <c r="AD44" s="235"/>
      <c r="AE44" s="235"/>
      <c r="AF44" s="235"/>
      <c r="AG44" s="235"/>
      <c r="AH44" s="235"/>
      <c r="AI44" s="235"/>
      <c r="AJ44" s="235"/>
      <c r="AK44" s="235"/>
      <c r="AL44" s="235"/>
      <c r="AM44" s="235"/>
      <c r="AN44" s="235"/>
      <c r="AO44" s="235"/>
      <c r="AP44" s="235"/>
      <c r="AQ44" s="235"/>
      <c r="AR44" s="239"/>
      <c r="AS44" s="245"/>
      <c r="AT44" s="242"/>
      <c r="AU44" s="242"/>
      <c r="AV44" s="242"/>
      <c r="AW44" s="242"/>
      <c r="AX44" s="242"/>
      <c r="AY44" s="242"/>
      <c r="AZ44" s="242"/>
      <c r="BA44" s="242"/>
      <c r="BB44" s="244"/>
      <c r="BC44" s="234"/>
      <c r="BD44" s="235"/>
      <c r="BE44" s="235"/>
      <c r="BF44" s="235"/>
      <c r="BG44" s="242"/>
      <c r="BH44" s="235"/>
      <c r="BI44" s="250"/>
      <c r="BJ44" s="250"/>
      <c r="BK44" s="235"/>
      <c r="BL44" s="235"/>
      <c r="BM44" s="239"/>
      <c r="BN44" s="234"/>
      <c r="BO44" s="235"/>
      <c r="BP44" s="235"/>
      <c r="BQ44" s="235"/>
      <c r="BR44" s="235"/>
      <c r="BS44" s="235"/>
      <c r="BT44" s="235"/>
      <c r="BU44" s="235"/>
      <c r="BV44" s="235"/>
      <c r="BW44" s="235"/>
      <c r="BX44" s="235"/>
      <c r="BY44" s="235"/>
      <c r="BZ44" s="235"/>
      <c r="CA44" s="235"/>
      <c r="CB44" s="235"/>
      <c r="CC44" s="235"/>
      <c r="CD44" s="235"/>
      <c r="CE44" s="235"/>
      <c r="CF44" s="235"/>
      <c r="CG44" s="235"/>
      <c r="CH44" s="235"/>
      <c r="CI44" s="235"/>
      <c r="CJ44" s="235"/>
      <c r="CK44" s="235"/>
      <c r="CL44" s="235"/>
      <c r="CM44" s="235"/>
      <c r="CN44" s="235"/>
      <c r="CO44" s="235"/>
      <c r="CP44" s="235"/>
      <c r="CQ44" s="235"/>
      <c r="CR44" s="235"/>
      <c r="CS44" s="235"/>
      <c r="CT44" s="235"/>
      <c r="CU44" s="235"/>
      <c r="CV44" s="235"/>
      <c r="CW44" s="239"/>
    </row>
    <row r="45" spans="1:101" s="275" customFormat="1" ht="15.75">
      <c r="A45" s="440" t="s">
        <v>139</v>
      </c>
      <c r="B45" s="236" t="s">
        <v>122</v>
      </c>
      <c r="C45" s="233">
        <v>0</v>
      </c>
      <c r="D45" s="277"/>
      <c r="E45" s="246"/>
      <c r="F45" s="246"/>
      <c r="G45" s="246"/>
      <c r="H45" s="246"/>
      <c r="I45" s="246"/>
      <c r="J45" s="246"/>
      <c r="K45" s="246"/>
      <c r="L45" s="246"/>
      <c r="M45" s="246"/>
      <c r="N45" s="246"/>
      <c r="O45" s="246"/>
      <c r="P45" s="246"/>
      <c r="Q45" s="246"/>
      <c r="R45" s="246"/>
      <c r="S45" s="250"/>
      <c r="T45" s="278"/>
      <c r="U45" s="234"/>
      <c r="V45" s="235"/>
      <c r="W45" s="235"/>
      <c r="X45" s="235"/>
      <c r="Y45" s="235"/>
      <c r="Z45" s="235"/>
      <c r="AA45" s="235"/>
      <c r="AB45" s="235"/>
      <c r="AC45" s="235"/>
      <c r="AD45" s="235"/>
      <c r="AE45" s="235"/>
      <c r="AF45" s="235"/>
      <c r="AG45" s="235"/>
      <c r="AH45" s="235"/>
      <c r="AI45" s="235"/>
      <c r="AJ45" s="235"/>
      <c r="AK45" s="235"/>
      <c r="AL45" s="235"/>
      <c r="AM45" s="235"/>
      <c r="AN45" s="235"/>
      <c r="AO45" s="235"/>
      <c r="AP45" s="235"/>
      <c r="AQ45" s="235"/>
      <c r="AR45" s="239"/>
      <c r="AS45" s="245"/>
      <c r="AT45" s="242"/>
      <c r="AU45" s="242"/>
      <c r="AV45" s="242"/>
      <c r="AW45" s="242"/>
      <c r="AX45" s="242"/>
      <c r="AY45" s="242"/>
      <c r="AZ45" s="242"/>
      <c r="BA45" s="242"/>
      <c r="BB45" s="244"/>
      <c r="BC45" s="234"/>
      <c r="BD45" s="235"/>
      <c r="BE45" s="235"/>
      <c r="BF45" s="235"/>
      <c r="BG45" s="242"/>
      <c r="BH45" s="235"/>
      <c r="BI45" s="250"/>
      <c r="BJ45" s="250"/>
      <c r="BK45" s="235"/>
      <c r="BL45" s="235"/>
      <c r="BM45" s="239"/>
      <c r="BN45" s="234"/>
      <c r="BO45" s="235"/>
      <c r="BP45" s="235"/>
      <c r="BQ45" s="235"/>
      <c r="BR45" s="235"/>
      <c r="BS45" s="235"/>
      <c r="BT45" s="235"/>
      <c r="BU45" s="235"/>
      <c r="BV45" s="235"/>
      <c r="BW45" s="235"/>
      <c r="BX45" s="235"/>
      <c r="BY45" s="235"/>
      <c r="BZ45" s="235"/>
      <c r="CA45" s="235"/>
      <c r="CB45" s="235"/>
      <c r="CC45" s="235"/>
      <c r="CD45" s="235"/>
      <c r="CE45" s="235"/>
      <c r="CF45" s="235"/>
      <c r="CG45" s="235"/>
      <c r="CH45" s="235"/>
      <c r="CI45" s="235"/>
      <c r="CJ45" s="235"/>
      <c r="CK45" s="235"/>
      <c r="CL45" s="235"/>
      <c r="CM45" s="235"/>
      <c r="CN45" s="235"/>
      <c r="CO45" s="235"/>
      <c r="CP45" s="235"/>
      <c r="CQ45" s="235"/>
      <c r="CR45" s="235"/>
      <c r="CS45" s="235"/>
      <c r="CT45" s="235"/>
      <c r="CU45" s="235"/>
      <c r="CV45" s="235"/>
      <c r="CW45" s="239"/>
    </row>
    <row r="46" spans="1:101" s="275" customFormat="1" ht="15.75">
      <c r="A46" s="440" t="s">
        <v>140</v>
      </c>
      <c r="B46" s="236" t="s">
        <v>103</v>
      </c>
      <c r="C46" s="233">
        <v>0</v>
      </c>
      <c r="D46" s="277"/>
      <c r="E46" s="246"/>
      <c r="F46" s="246"/>
      <c r="G46" s="246"/>
      <c r="H46" s="246"/>
      <c r="I46" s="246"/>
      <c r="J46" s="246"/>
      <c r="K46" s="246"/>
      <c r="L46" s="246"/>
      <c r="M46" s="246"/>
      <c r="N46" s="246"/>
      <c r="O46" s="246"/>
      <c r="P46" s="246"/>
      <c r="Q46" s="246"/>
      <c r="R46" s="246"/>
      <c r="S46" s="250"/>
      <c r="T46" s="278"/>
      <c r="U46" s="234"/>
      <c r="V46" s="235"/>
      <c r="W46" s="235"/>
      <c r="X46" s="235"/>
      <c r="Y46" s="235"/>
      <c r="Z46" s="235"/>
      <c r="AA46" s="235"/>
      <c r="AB46" s="235"/>
      <c r="AC46" s="235"/>
      <c r="AD46" s="235"/>
      <c r="AE46" s="235"/>
      <c r="AF46" s="235"/>
      <c r="AG46" s="235"/>
      <c r="AH46" s="235"/>
      <c r="AI46" s="235"/>
      <c r="AJ46" s="235"/>
      <c r="AK46" s="235"/>
      <c r="AL46" s="235"/>
      <c r="AM46" s="235"/>
      <c r="AN46" s="235"/>
      <c r="AO46" s="235"/>
      <c r="AP46" s="235"/>
      <c r="AQ46" s="235"/>
      <c r="AR46" s="239"/>
      <c r="AS46" s="245"/>
      <c r="AT46" s="242"/>
      <c r="AU46" s="242"/>
      <c r="AV46" s="242"/>
      <c r="AW46" s="242"/>
      <c r="AX46" s="242"/>
      <c r="AY46" s="242"/>
      <c r="AZ46" s="242"/>
      <c r="BA46" s="242"/>
      <c r="BB46" s="244"/>
      <c r="BC46" s="234"/>
      <c r="BD46" s="235"/>
      <c r="BE46" s="235"/>
      <c r="BF46" s="235"/>
      <c r="BG46" s="242"/>
      <c r="BH46" s="235"/>
      <c r="BI46" s="250"/>
      <c r="BJ46" s="250"/>
      <c r="BK46" s="235"/>
      <c r="BL46" s="235"/>
      <c r="BM46" s="239"/>
      <c r="BN46" s="234"/>
      <c r="BO46" s="235"/>
      <c r="BP46" s="235"/>
      <c r="BQ46" s="235"/>
      <c r="BR46" s="235"/>
      <c r="BS46" s="235"/>
      <c r="BT46" s="235"/>
      <c r="BU46" s="235"/>
      <c r="BV46" s="235"/>
      <c r="BW46" s="235"/>
      <c r="BX46" s="235"/>
      <c r="BY46" s="235"/>
      <c r="BZ46" s="235"/>
      <c r="CA46" s="235"/>
      <c r="CB46" s="235"/>
      <c r="CC46" s="235"/>
      <c r="CD46" s="235"/>
      <c r="CE46" s="235"/>
      <c r="CF46" s="235"/>
      <c r="CG46" s="235"/>
      <c r="CH46" s="235"/>
      <c r="CI46" s="235"/>
      <c r="CJ46" s="235"/>
      <c r="CK46" s="235"/>
      <c r="CL46" s="235"/>
      <c r="CM46" s="235"/>
      <c r="CN46" s="235"/>
      <c r="CO46" s="235"/>
      <c r="CP46" s="235"/>
      <c r="CQ46" s="235"/>
      <c r="CR46" s="235"/>
      <c r="CS46" s="235"/>
      <c r="CT46" s="235"/>
      <c r="CU46" s="235"/>
      <c r="CV46" s="235"/>
      <c r="CW46" s="239"/>
    </row>
    <row r="47" spans="1:101" ht="15.75">
      <c r="A47" s="267" t="s">
        <v>141</v>
      </c>
      <c r="B47" s="232" t="s">
        <v>128</v>
      </c>
      <c r="C47" s="266">
        <v>0</v>
      </c>
      <c r="D47" s="249"/>
      <c r="E47" s="250"/>
      <c r="F47" s="248"/>
      <c r="G47" s="250"/>
      <c r="H47" s="248"/>
      <c r="I47" s="257"/>
      <c r="J47" s="250"/>
      <c r="K47" s="248"/>
      <c r="L47" s="248"/>
      <c r="M47" s="248"/>
      <c r="N47" s="248"/>
      <c r="O47" s="248"/>
      <c r="P47" s="250"/>
      <c r="Q47" s="235"/>
      <c r="R47" s="248"/>
      <c r="S47" s="248"/>
      <c r="T47" s="251"/>
      <c r="U47" s="249"/>
      <c r="V47" s="250"/>
      <c r="W47" s="250"/>
      <c r="X47" s="250"/>
      <c r="Y47" s="250"/>
      <c r="Z47" s="250"/>
      <c r="AA47" s="250"/>
      <c r="AB47" s="250"/>
      <c r="AC47" s="250"/>
      <c r="AD47" s="250"/>
      <c r="AE47" s="250"/>
      <c r="AF47" s="250"/>
      <c r="AG47" s="250"/>
      <c r="AH47" s="250"/>
      <c r="AI47" s="250"/>
      <c r="AJ47" s="250"/>
      <c r="AK47" s="250"/>
      <c r="AL47" s="250"/>
      <c r="AM47" s="250"/>
      <c r="AN47" s="250"/>
      <c r="AO47" s="250"/>
      <c r="AP47" s="250"/>
      <c r="AQ47" s="250"/>
      <c r="AR47" s="237"/>
      <c r="AS47" s="245"/>
      <c r="AT47" s="243"/>
      <c r="AU47" s="248"/>
      <c r="AV47" s="250"/>
      <c r="AW47" s="248"/>
      <c r="AX47" s="248"/>
      <c r="AY47" s="248"/>
      <c r="AZ47" s="248"/>
      <c r="BA47" s="250"/>
      <c r="BB47" s="252"/>
      <c r="BC47" s="234"/>
      <c r="BD47" s="235"/>
      <c r="BE47" s="235"/>
      <c r="BF47" s="235"/>
      <c r="BG47" s="235"/>
      <c r="BH47" s="235"/>
      <c r="BI47" s="235"/>
      <c r="BJ47" s="235"/>
      <c r="BK47" s="235"/>
      <c r="BL47" s="235"/>
      <c r="BM47" s="239"/>
      <c r="BN47" s="234"/>
      <c r="BO47" s="236"/>
      <c r="BP47" s="236"/>
      <c r="BQ47" s="236"/>
      <c r="BR47" s="235"/>
      <c r="BS47" s="236"/>
      <c r="BT47" s="236"/>
      <c r="BU47" s="235"/>
      <c r="BV47" s="236"/>
      <c r="BW47" s="235"/>
      <c r="BX47" s="236"/>
      <c r="BY47" s="236"/>
      <c r="BZ47" s="236"/>
      <c r="CA47" s="236"/>
      <c r="CB47" s="236"/>
      <c r="CC47" s="236"/>
      <c r="CD47" s="235"/>
      <c r="CE47" s="236"/>
      <c r="CF47" s="236"/>
      <c r="CG47" s="236"/>
      <c r="CH47" s="236"/>
      <c r="CI47" s="235"/>
      <c r="CJ47" s="235"/>
      <c r="CK47" s="236"/>
      <c r="CL47" s="235"/>
      <c r="CM47" s="235"/>
      <c r="CN47" s="235"/>
      <c r="CO47" s="235"/>
      <c r="CP47" s="235"/>
      <c r="CQ47" s="235"/>
      <c r="CR47" s="235"/>
      <c r="CS47" s="236"/>
      <c r="CT47" s="236"/>
      <c r="CU47" s="235"/>
      <c r="CV47" s="236"/>
      <c r="CW47" s="237"/>
    </row>
    <row r="48" spans="1:101" ht="15.75">
      <c r="A48" s="231"/>
      <c r="B48" s="232" t="s">
        <v>103</v>
      </c>
      <c r="C48" s="233">
        <v>0</v>
      </c>
      <c r="D48" s="245"/>
      <c r="E48" s="235"/>
      <c r="F48" s="235"/>
      <c r="G48" s="235"/>
      <c r="H48" s="235"/>
      <c r="I48" s="242"/>
      <c r="J48" s="235"/>
      <c r="K48" s="235"/>
      <c r="L48" s="235"/>
      <c r="M48" s="235"/>
      <c r="N48" s="235"/>
      <c r="O48" s="235"/>
      <c r="P48" s="235"/>
      <c r="Q48" s="235"/>
      <c r="R48" s="235"/>
      <c r="S48" s="235"/>
      <c r="T48" s="280"/>
      <c r="U48" s="245"/>
      <c r="V48" s="242"/>
      <c r="W48" s="242"/>
      <c r="X48" s="242"/>
      <c r="Y48" s="242"/>
      <c r="Z48" s="242"/>
      <c r="AA48" s="242"/>
      <c r="AB48" s="235"/>
      <c r="AC48" s="235"/>
      <c r="AD48" s="235"/>
      <c r="AE48" s="235"/>
      <c r="AF48" s="235"/>
      <c r="AG48" s="235"/>
      <c r="AH48" s="235"/>
      <c r="AI48" s="235"/>
      <c r="AJ48" s="235"/>
      <c r="AK48" s="235"/>
      <c r="AL48" s="235"/>
      <c r="AM48" s="235"/>
      <c r="AN48" s="235"/>
      <c r="AO48" s="235"/>
      <c r="AP48" s="235"/>
      <c r="AQ48" s="235"/>
      <c r="AR48" s="237"/>
      <c r="AS48" s="245"/>
      <c r="AT48" s="242"/>
      <c r="AU48" s="242"/>
      <c r="AV48" s="242"/>
      <c r="AW48" s="242"/>
      <c r="AX48" s="242"/>
      <c r="AY48" s="250"/>
      <c r="AZ48" s="242"/>
      <c r="BA48" s="242"/>
      <c r="BB48" s="244"/>
      <c r="BC48" s="245"/>
      <c r="BD48" s="242"/>
      <c r="BE48" s="242"/>
      <c r="BF48" s="242"/>
      <c r="BG48" s="242"/>
      <c r="BH48" s="242"/>
      <c r="BI48" s="242"/>
      <c r="BJ48" s="242"/>
      <c r="BK48" s="242"/>
      <c r="BL48" s="242"/>
      <c r="BM48" s="244"/>
      <c r="BN48" s="245"/>
      <c r="BO48" s="242"/>
      <c r="BP48" s="242"/>
      <c r="BQ48" s="242"/>
      <c r="BR48" s="242"/>
      <c r="BS48" s="242"/>
      <c r="BT48" s="242"/>
      <c r="BU48" s="242"/>
      <c r="BV48" s="242"/>
      <c r="BW48" s="242"/>
      <c r="BX48" s="242"/>
      <c r="BY48" s="242"/>
      <c r="BZ48" s="242"/>
      <c r="CA48" s="242"/>
      <c r="CB48" s="242"/>
      <c r="CC48" s="242"/>
      <c r="CD48" s="242"/>
      <c r="CE48" s="242"/>
      <c r="CF48" s="242"/>
      <c r="CG48" s="242"/>
      <c r="CH48" s="242"/>
      <c r="CI48" s="242"/>
      <c r="CJ48" s="242"/>
      <c r="CK48" s="242"/>
      <c r="CL48" s="242"/>
      <c r="CM48" s="242"/>
      <c r="CN48" s="242"/>
      <c r="CO48" s="242"/>
      <c r="CP48" s="242"/>
      <c r="CQ48" s="242"/>
      <c r="CR48" s="242"/>
      <c r="CS48" s="242"/>
      <c r="CT48" s="242"/>
      <c r="CU48" s="242"/>
      <c r="CV48" s="242"/>
      <c r="CW48" s="244"/>
    </row>
    <row r="49" spans="1:101" ht="15.75">
      <c r="A49" s="488" t="s">
        <v>142</v>
      </c>
      <c r="B49" s="232" t="s">
        <v>122</v>
      </c>
      <c r="C49" s="268">
        <v>0</v>
      </c>
      <c r="D49" s="234"/>
      <c r="E49" s="235"/>
      <c r="F49" s="236"/>
      <c r="G49" s="235"/>
      <c r="H49" s="236"/>
      <c r="I49" s="235"/>
      <c r="J49" s="235"/>
      <c r="K49" s="236"/>
      <c r="L49" s="236"/>
      <c r="M49" s="236"/>
      <c r="N49" s="236"/>
      <c r="O49" s="236"/>
      <c r="P49" s="235"/>
      <c r="Q49" s="236"/>
      <c r="R49" s="236"/>
      <c r="S49" s="236"/>
      <c r="T49" s="237"/>
      <c r="U49" s="234"/>
      <c r="V49" s="235"/>
      <c r="W49" s="235"/>
      <c r="X49" s="235"/>
      <c r="Y49" s="235"/>
      <c r="Z49" s="235"/>
      <c r="AA49" s="235"/>
      <c r="AB49" s="235"/>
      <c r="AC49" s="235"/>
      <c r="AD49" s="235"/>
      <c r="AE49" s="235"/>
      <c r="AF49" s="235"/>
      <c r="AG49" s="235"/>
      <c r="AH49" s="235"/>
      <c r="AI49" s="235"/>
      <c r="AJ49" s="235"/>
      <c r="AK49" s="235"/>
      <c r="AL49" s="235"/>
      <c r="AM49" s="235"/>
      <c r="AN49" s="235"/>
      <c r="AO49" s="235"/>
      <c r="AP49" s="235"/>
      <c r="AQ49" s="235"/>
      <c r="AR49" s="237"/>
      <c r="AS49" s="269"/>
      <c r="AT49" s="270"/>
      <c r="AU49" s="270"/>
      <c r="AV49" s="260"/>
      <c r="AW49" s="270"/>
      <c r="AX49" s="270"/>
      <c r="AY49" s="260"/>
      <c r="AZ49" s="260"/>
      <c r="BA49" s="260"/>
      <c r="BB49" s="281"/>
      <c r="BC49" s="234"/>
      <c r="BD49" s="235"/>
      <c r="BE49" s="235"/>
      <c r="BF49" s="235"/>
      <c r="BG49" s="235"/>
      <c r="BH49" s="235"/>
      <c r="BI49" s="235"/>
      <c r="BJ49" s="235"/>
      <c r="BK49" s="235"/>
      <c r="BL49" s="235"/>
      <c r="BM49" s="239"/>
      <c r="BN49" s="234"/>
      <c r="BO49" s="236"/>
      <c r="BP49" s="236"/>
      <c r="BQ49" s="236"/>
      <c r="BR49" s="235"/>
      <c r="BS49" s="236"/>
      <c r="BT49" s="236"/>
      <c r="BU49" s="235"/>
      <c r="BV49" s="236"/>
      <c r="BW49" s="235"/>
      <c r="BX49" s="236"/>
      <c r="BY49" s="235"/>
      <c r="BZ49" s="235"/>
      <c r="CA49" s="236"/>
      <c r="CB49" s="236"/>
      <c r="CC49" s="236"/>
      <c r="CD49" s="235"/>
      <c r="CE49" s="236"/>
      <c r="CF49" s="236"/>
      <c r="CG49" s="236"/>
      <c r="CH49" s="236"/>
      <c r="CI49" s="235"/>
      <c r="CJ49" s="235"/>
      <c r="CK49" s="236"/>
      <c r="CL49" s="236"/>
      <c r="CM49" s="235"/>
      <c r="CN49" s="235"/>
      <c r="CO49" s="235"/>
      <c r="CP49" s="235"/>
      <c r="CQ49" s="235"/>
      <c r="CR49" s="236"/>
      <c r="CS49" s="236"/>
      <c r="CT49" s="236"/>
      <c r="CU49" s="235"/>
      <c r="CV49" s="236"/>
      <c r="CW49" s="237"/>
    </row>
    <row r="50" spans="1:101" ht="15.75">
      <c r="A50" s="488"/>
      <c r="B50" s="232" t="s">
        <v>103</v>
      </c>
      <c r="C50" s="233">
        <v>0</v>
      </c>
      <c r="D50" s="245"/>
      <c r="E50" s="242"/>
      <c r="F50" s="242"/>
      <c r="G50" s="242"/>
      <c r="H50" s="242"/>
      <c r="I50" s="242"/>
      <c r="J50" s="242"/>
      <c r="K50" s="242"/>
      <c r="L50" s="242"/>
      <c r="M50" s="242"/>
      <c r="N50" s="242"/>
      <c r="O50" s="242"/>
      <c r="P50" s="242"/>
      <c r="Q50" s="242"/>
      <c r="R50" s="242"/>
      <c r="S50" s="242"/>
      <c r="T50" s="244"/>
      <c r="U50" s="255"/>
      <c r="V50" s="242"/>
      <c r="W50" s="243"/>
      <c r="X50" s="242"/>
      <c r="Y50" s="242"/>
      <c r="Z50" s="242"/>
      <c r="AA50" s="242"/>
      <c r="AB50" s="242"/>
      <c r="AC50" s="242"/>
      <c r="AD50" s="242"/>
      <c r="AE50" s="242"/>
      <c r="AF50" s="242"/>
      <c r="AG50" s="242"/>
      <c r="AH50" s="242"/>
      <c r="AI50" s="242"/>
      <c r="AJ50" s="242"/>
      <c r="AK50" s="242"/>
      <c r="AL50" s="242"/>
      <c r="AM50" s="242"/>
      <c r="AN50" s="242"/>
      <c r="AO50" s="242"/>
      <c r="AP50" s="242"/>
      <c r="AQ50" s="242"/>
      <c r="AR50" s="244"/>
      <c r="AS50" s="245"/>
      <c r="AT50" s="242"/>
      <c r="AU50" s="242"/>
      <c r="AV50" s="242"/>
      <c r="AW50" s="242"/>
      <c r="AX50" s="242"/>
      <c r="AY50" s="242"/>
      <c r="AZ50" s="242"/>
      <c r="BA50" s="250"/>
      <c r="BB50" s="252"/>
      <c r="BC50" s="245"/>
      <c r="BD50" s="242"/>
      <c r="BE50" s="242"/>
      <c r="BF50" s="242"/>
      <c r="BG50" s="242"/>
      <c r="BH50" s="242"/>
      <c r="BI50" s="242"/>
      <c r="BJ50" s="242"/>
      <c r="BK50" s="242"/>
      <c r="BL50" s="242"/>
      <c r="BM50" s="244"/>
      <c r="BN50" s="245"/>
      <c r="BO50" s="242"/>
      <c r="BP50" s="242"/>
      <c r="BQ50" s="242"/>
      <c r="BR50" s="242"/>
      <c r="BS50" s="242"/>
      <c r="BT50" s="242"/>
      <c r="BU50" s="242"/>
      <c r="BV50" s="242"/>
      <c r="BW50" s="242"/>
      <c r="BX50" s="242"/>
      <c r="BY50" s="242"/>
      <c r="BZ50" s="242"/>
      <c r="CA50" s="242"/>
      <c r="CB50" s="242"/>
      <c r="CC50" s="242"/>
      <c r="CD50" s="242"/>
      <c r="CE50" s="242"/>
      <c r="CF50" s="242"/>
      <c r="CG50" s="242"/>
      <c r="CH50" s="243"/>
      <c r="CI50" s="242"/>
      <c r="CJ50" s="242"/>
      <c r="CK50" s="242"/>
      <c r="CL50" s="242"/>
      <c r="CM50" s="242"/>
      <c r="CN50" s="242"/>
      <c r="CO50" s="242"/>
      <c r="CP50" s="242"/>
      <c r="CQ50" s="242"/>
      <c r="CR50" s="242"/>
      <c r="CS50" s="242"/>
      <c r="CT50" s="242"/>
      <c r="CU50" s="242"/>
      <c r="CV50" s="242"/>
      <c r="CW50" s="244"/>
    </row>
    <row r="51" spans="1:101" ht="15.75">
      <c r="A51" s="267" t="s">
        <v>143</v>
      </c>
      <c r="B51" s="232" t="s">
        <v>122</v>
      </c>
      <c r="C51" s="268">
        <v>19</v>
      </c>
      <c r="D51" s="240"/>
      <c r="E51" s="235"/>
      <c r="F51" s="236"/>
      <c r="G51" s="235"/>
      <c r="H51" s="236"/>
      <c r="I51" s="236"/>
      <c r="J51" s="282"/>
      <c r="K51" s="236"/>
      <c r="L51" s="236"/>
      <c r="M51" s="235"/>
      <c r="N51" s="236"/>
      <c r="O51" s="235"/>
      <c r="P51" s="235"/>
      <c r="Q51" s="236"/>
      <c r="R51" s="236"/>
      <c r="S51" s="236"/>
      <c r="T51" s="237"/>
      <c r="U51" s="234"/>
      <c r="V51" s="235"/>
      <c r="W51" s="235"/>
      <c r="X51" s="235"/>
      <c r="Y51" s="235"/>
      <c r="Z51" s="235"/>
      <c r="AA51" s="235"/>
      <c r="AB51" s="235"/>
      <c r="AC51" s="235"/>
      <c r="AD51" s="235"/>
      <c r="AE51" s="235"/>
      <c r="AF51" s="235">
        <v>2</v>
      </c>
      <c r="AG51" s="235"/>
      <c r="AH51" s="235"/>
      <c r="AI51" s="235"/>
      <c r="AJ51" s="235"/>
      <c r="AK51" s="235"/>
      <c r="AL51" s="235"/>
      <c r="AM51" s="235"/>
      <c r="AN51" s="235"/>
      <c r="AO51" s="235"/>
      <c r="AP51" s="235"/>
      <c r="AQ51" s="235">
        <v>3</v>
      </c>
      <c r="AR51" s="237"/>
      <c r="AS51" s="269">
        <v>5</v>
      </c>
      <c r="AT51" s="260"/>
      <c r="AU51" s="260"/>
      <c r="AV51" s="260"/>
      <c r="AW51" s="260"/>
      <c r="AX51" s="260"/>
      <c r="AY51" s="260"/>
      <c r="AZ51" s="260"/>
      <c r="BA51" s="260"/>
      <c r="BB51" s="281"/>
      <c r="BC51" s="234"/>
      <c r="BD51" s="235">
        <v>1</v>
      </c>
      <c r="BE51" s="235"/>
      <c r="BF51" s="235"/>
      <c r="BG51" s="235"/>
      <c r="BH51" s="235"/>
      <c r="BI51" s="235"/>
      <c r="BJ51" s="235"/>
      <c r="BK51" s="235"/>
      <c r="BL51" s="235"/>
      <c r="BM51" s="239"/>
      <c r="BN51" s="234"/>
      <c r="BO51" s="236"/>
      <c r="BP51" s="236"/>
      <c r="BQ51" s="236"/>
      <c r="BR51" s="235"/>
      <c r="BS51" s="282"/>
      <c r="BT51" s="236">
        <v>2</v>
      </c>
      <c r="BU51" s="235"/>
      <c r="BV51" s="236">
        <v>4</v>
      </c>
      <c r="BW51" s="235"/>
      <c r="BX51" s="236"/>
      <c r="BY51" s="236"/>
      <c r="BZ51" s="236"/>
      <c r="CA51" s="282"/>
      <c r="CB51" s="236">
        <v>2</v>
      </c>
      <c r="CC51" s="236"/>
      <c r="CD51" s="235"/>
      <c r="CE51" s="236"/>
      <c r="CF51" s="236"/>
      <c r="CG51" s="236"/>
      <c r="CH51" s="236"/>
      <c r="CI51" s="235"/>
      <c r="CJ51" s="235"/>
      <c r="CK51" s="236"/>
      <c r="CL51" s="236"/>
      <c r="CM51" s="235"/>
      <c r="CN51" s="235"/>
      <c r="CO51" s="235"/>
      <c r="CP51" s="235"/>
      <c r="CQ51" s="235"/>
      <c r="CR51" s="235"/>
      <c r="CS51" s="236"/>
      <c r="CT51" s="236"/>
      <c r="CU51" s="235"/>
      <c r="CV51" s="236"/>
      <c r="CW51" s="237"/>
    </row>
    <row r="52" spans="1:101" ht="15.75">
      <c r="A52" s="231"/>
      <c r="B52" s="232" t="s">
        <v>103</v>
      </c>
      <c r="C52" s="233">
        <v>657.37999999999988</v>
      </c>
      <c r="D52" s="255"/>
      <c r="E52" s="242"/>
      <c r="F52" s="243"/>
      <c r="G52" s="242"/>
      <c r="H52" s="243"/>
      <c r="I52" s="243"/>
      <c r="J52" s="283"/>
      <c r="K52" s="243"/>
      <c r="L52" s="243"/>
      <c r="M52" s="242"/>
      <c r="N52" s="283"/>
      <c r="O52" s="242"/>
      <c r="P52" s="242"/>
      <c r="Q52" s="243"/>
      <c r="R52" s="243"/>
      <c r="S52" s="248"/>
      <c r="T52" s="251"/>
      <c r="U52" s="255"/>
      <c r="V52" s="242"/>
      <c r="W52" s="242"/>
      <c r="X52" s="242"/>
      <c r="Y52" s="242"/>
      <c r="Z52" s="242"/>
      <c r="AA52" s="242"/>
      <c r="AB52" s="242"/>
      <c r="AC52" s="242"/>
      <c r="AD52" s="242"/>
      <c r="AE52" s="242"/>
      <c r="AF52" s="242">
        <v>65.2</v>
      </c>
      <c r="AG52" s="242"/>
      <c r="AH52" s="242"/>
      <c r="AI52" s="242"/>
      <c r="AJ52" s="242"/>
      <c r="AK52" s="242"/>
      <c r="AL52" s="242"/>
      <c r="AM52" s="242"/>
      <c r="AN52" s="242"/>
      <c r="AO52" s="242"/>
      <c r="AP52" s="242"/>
      <c r="AQ52" s="242">
        <v>195.57</v>
      </c>
      <c r="AR52" s="253"/>
      <c r="AS52" s="245">
        <v>161.43</v>
      </c>
      <c r="AT52" s="242"/>
      <c r="AU52" s="242"/>
      <c r="AV52" s="242"/>
      <c r="AW52" s="242"/>
      <c r="AX52" s="242"/>
      <c r="AY52" s="242"/>
      <c r="AZ52" s="242"/>
      <c r="BA52" s="250"/>
      <c r="BB52" s="252"/>
      <c r="BC52" s="245"/>
      <c r="BD52" s="242">
        <v>37.270000000000003</v>
      </c>
      <c r="BE52" s="242"/>
      <c r="BF52" s="242"/>
      <c r="BG52" s="242"/>
      <c r="BH52" s="242"/>
      <c r="BI52" s="242"/>
      <c r="BJ52" s="242"/>
      <c r="BK52" s="242"/>
      <c r="BL52" s="242"/>
      <c r="BM52" s="253"/>
      <c r="BN52" s="234"/>
      <c r="BO52" s="243"/>
      <c r="BP52" s="243"/>
      <c r="BQ52" s="242"/>
      <c r="BR52" s="242"/>
      <c r="BS52" s="243"/>
      <c r="BT52" s="243">
        <v>28.619999999999997</v>
      </c>
      <c r="BU52" s="242"/>
      <c r="BV52" s="243">
        <v>69.48</v>
      </c>
      <c r="BW52" s="242"/>
      <c r="BX52" s="243"/>
      <c r="BY52" s="243"/>
      <c r="BZ52" s="243"/>
      <c r="CA52" s="243"/>
      <c r="CB52" s="243">
        <v>99.81</v>
      </c>
      <c r="CC52" s="243"/>
      <c r="CD52" s="242"/>
      <c r="CE52" s="243"/>
      <c r="CF52" s="243"/>
      <c r="CG52" s="243"/>
      <c r="CH52" s="243"/>
      <c r="CI52" s="242"/>
      <c r="CJ52" s="242"/>
      <c r="CK52" s="243"/>
      <c r="CL52" s="243"/>
      <c r="CM52" s="242"/>
      <c r="CN52" s="242"/>
      <c r="CO52" s="242"/>
      <c r="CP52" s="242"/>
      <c r="CQ52" s="242"/>
      <c r="CR52" s="242"/>
      <c r="CS52" s="243"/>
      <c r="CT52" s="243"/>
      <c r="CU52" s="242"/>
      <c r="CV52" s="243"/>
      <c r="CW52" s="253"/>
    </row>
    <row r="53" spans="1:101" ht="15.75">
      <c r="A53" s="267" t="s">
        <v>144</v>
      </c>
      <c r="B53" s="232" t="s">
        <v>122</v>
      </c>
      <c r="C53" s="233">
        <v>0</v>
      </c>
      <c r="D53" s="234"/>
      <c r="E53" s="235"/>
      <c r="F53" s="235"/>
      <c r="G53" s="235"/>
      <c r="H53" s="235"/>
      <c r="I53" s="235"/>
      <c r="J53" s="235"/>
      <c r="K53" s="235"/>
      <c r="L53" s="235"/>
      <c r="M53" s="235"/>
      <c r="N53" s="235"/>
      <c r="O53" s="235"/>
      <c r="P53" s="235"/>
      <c r="Q53" s="236"/>
      <c r="R53" s="236"/>
      <c r="S53" s="236"/>
      <c r="T53" s="237"/>
      <c r="U53" s="234"/>
      <c r="V53" s="235"/>
      <c r="W53" s="235"/>
      <c r="X53" s="235"/>
      <c r="Y53" s="235"/>
      <c r="Z53" s="235"/>
      <c r="AA53" s="235"/>
      <c r="AB53" s="235"/>
      <c r="AC53" s="235"/>
      <c r="AD53" s="235"/>
      <c r="AE53" s="235"/>
      <c r="AF53" s="235"/>
      <c r="AG53" s="235"/>
      <c r="AH53" s="235"/>
      <c r="AI53" s="235"/>
      <c r="AJ53" s="235"/>
      <c r="AK53" s="235"/>
      <c r="AL53" s="235"/>
      <c r="AM53" s="235"/>
      <c r="AN53" s="235"/>
      <c r="AO53" s="235"/>
      <c r="AP53" s="235"/>
      <c r="AQ53" s="235"/>
      <c r="AR53" s="237"/>
      <c r="AS53" s="269"/>
      <c r="AT53" s="260"/>
      <c r="AU53" s="260"/>
      <c r="AV53" s="260"/>
      <c r="AW53" s="260"/>
      <c r="AX53" s="260"/>
      <c r="AY53" s="260"/>
      <c r="AZ53" s="260"/>
      <c r="BA53" s="260"/>
      <c r="BB53" s="281"/>
      <c r="BC53" s="234"/>
      <c r="BD53" s="235"/>
      <c r="BE53" s="235"/>
      <c r="BF53" s="235"/>
      <c r="BG53" s="235"/>
      <c r="BH53" s="235"/>
      <c r="BI53" s="235"/>
      <c r="BJ53" s="235"/>
      <c r="BK53" s="235"/>
      <c r="BL53" s="235"/>
      <c r="BM53" s="239"/>
      <c r="BN53" s="234"/>
      <c r="BO53" s="236"/>
      <c r="BP53" s="236"/>
      <c r="BQ53" s="236"/>
      <c r="BR53" s="235"/>
      <c r="BS53" s="236"/>
      <c r="BT53" s="236"/>
      <c r="BU53" s="235"/>
      <c r="BV53" s="236"/>
      <c r="BW53" s="235"/>
      <c r="BX53" s="236"/>
      <c r="BY53" s="236"/>
      <c r="BZ53" s="236"/>
      <c r="CA53" s="236"/>
      <c r="CB53" s="236"/>
      <c r="CC53" s="236"/>
      <c r="CD53" s="235"/>
      <c r="CE53" s="236"/>
      <c r="CF53" s="236"/>
      <c r="CG53" s="236"/>
      <c r="CH53" s="236"/>
      <c r="CI53" s="235"/>
      <c r="CJ53" s="235"/>
      <c r="CK53" s="236"/>
      <c r="CL53" s="236"/>
      <c r="CM53" s="235"/>
      <c r="CN53" s="235"/>
      <c r="CO53" s="235"/>
      <c r="CP53" s="235"/>
      <c r="CQ53" s="235"/>
      <c r="CR53" s="235"/>
      <c r="CS53" s="236"/>
      <c r="CT53" s="236"/>
      <c r="CU53" s="235"/>
      <c r="CV53" s="236"/>
      <c r="CW53" s="237"/>
    </row>
    <row r="54" spans="1:101" ht="15.75">
      <c r="A54" s="267" t="s">
        <v>145</v>
      </c>
      <c r="B54" s="232" t="s">
        <v>103</v>
      </c>
      <c r="C54" s="233">
        <v>0</v>
      </c>
      <c r="D54" s="245"/>
      <c r="E54" s="242"/>
      <c r="F54" s="242"/>
      <c r="G54" s="242"/>
      <c r="H54" s="242"/>
      <c r="I54" s="242"/>
      <c r="J54" s="242"/>
      <c r="K54" s="242"/>
      <c r="L54" s="242"/>
      <c r="M54" s="242"/>
      <c r="N54" s="242"/>
      <c r="O54" s="242"/>
      <c r="P54" s="242"/>
      <c r="Q54" s="242"/>
      <c r="R54" s="242"/>
      <c r="S54" s="242"/>
      <c r="T54" s="244"/>
      <c r="U54" s="245"/>
      <c r="V54" s="242"/>
      <c r="W54" s="242"/>
      <c r="X54" s="242"/>
      <c r="Y54" s="242"/>
      <c r="Z54" s="242"/>
      <c r="AA54" s="242"/>
      <c r="AB54" s="242"/>
      <c r="AC54" s="242"/>
      <c r="AD54" s="242"/>
      <c r="AE54" s="242"/>
      <c r="AF54" s="242"/>
      <c r="AG54" s="242"/>
      <c r="AH54" s="242"/>
      <c r="AI54" s="242"/>
      <c r="AJ54" s="242"/>
      <c r="AK54" s="242"/>
      <c r="AL54" s="242"/>
      <c r="AM54" s="242"/>
      <c r="AN54" s="242"/>
      <c r="AO54" s="242"/>
      <c r="AP54" s="242"/>
      <c r="AQ54" s="242"/>
      <c r="AR54" s="253"/>
      <c r="AS54" s="245"/>
      <c r="AT54" s="242"/>
      <c r="AU54" s="242"/>
      <c r="AV54" s="242"/>
      <c r="AW54" s="242"/>
      <c r="AX54" s="242"/>
      <c r="AY54" s="242"/>
      <c r="AZ54" s="242"/>
      <c r="BA54" s="250"/>
      <c r="BB54" s="252"/>
      <c r="BC54" s="245"/>
      <c r="BD54" s="242"/>
      <c r="BE54" s="242"/>
      <c r="BF54" s="242"/>
      <c r="BG54" s="242"/>
      <c r="BH54" s="242"/>
      <c r="BI54" s="242"/>
      <c r="BJ54" s="242"/>
      <c r="BK54" s="242"/>
      <c r="BL54" s="242"/>
      <c r="BM54" s="244"/>
      <c r="BN54" s="245"/>
      <c r="BO54" s="242"/>
      <c r="BP54" s="242"/>
      <c r="BQ54" s="242"/>
      <c r="BR54" s="242"/>
      <c r="BS54" s="242"/>
      <c r="BT54" s="242"/>
      <c r="BU54" s="242"/>
      <c r="BV54" s="242"/>
      <c r="BW54" s="242"/>
      <c r="BX54" s="242"/>
      <c r="BY54" s="242"/>
      <c r="BZ54" s="242"/>
      <c r="CA54" s="242"/>
      <c r="CB54" s="242"/>
      <c r="CC54" s="242"/>
      <c r="CD54" s="242"/>
      <c r="CE54" s="242"/>
      <c r="CF54" s="242"/>
      <c r="CG54" s="242"/>
      <c r="CH54" s="242"/>
      <c r="CI54" s="242"/>
      <c r="CJ54" s="242"/>
      <c r="CK54" s="242"/>
      <c r="CL54" s="242"/>
      <c r="CM54" s="242"/>
      <c r="CN54" s="242"/>
      <c r="CO54" s="242"/>
      <c r="CP54" s="242"/>
      <c r="CQ54" s="242"/>
      <c r="CR54" s="242"/>
      <c r="CS54" s="242"/>
      <c r="CT54" s="242"/>
      <c r="CU54" s="242"/>
      <c r="CV54" s="242"/>
      <c r="CW54" s="244"/>
    </row>
    <row r="55" spans="1:101" s="275" customFormat="1" ht="15.75">
      <c r="A55" s="272" t="s">
        <v>146</v>
      </c>
      <c r="B55" s="232" t="s">
        <v>122</v>
      </c>
      <c r="C55" s="268">
        <v>7</v>
      </c>
      <c r="D55" s="234"/>
      <c r="E55" s="235"/>
      <c r="F55" s="235"/>
      <c r="G55" s="235"/>
      <c r="H55" s="235"/>
      <c r="I55" s="235"/>
      <c r="J55" s="235"/>
      <c r="K55" s="235"/>
      <c r="L55" s="235"/>
      <c r="M55" s="235"/>
      <c r="N55" s="235"/>
      <c r="O55" s="235"/>
      <c r="P55" s="235"/>
      <c r="Q55" s="235"/>
      <c r="R55" s="235"/>
      <c r="S55" s="235"/>
      <c r="T55" s="239"/>
      <c r="U55" s="234">
        <v>1</v>
      </c>
      <c r="V55" s="235"/>
      <c r="W55" s="235"/>
      <c r="X55" s="235"/>
      <c r="Y55" s="235"/>
      <c r="Z55" s="235"/>
      <c r="AA55" s="235"/>
      <c r="AB55" s="235"/>
      <c r="AC55" s="235"/>
      <c r="AD55" s="235"/>
      <c r="AE55" s="235"/>
      <c r="AF55" s="235"/>
      <c r="AG55" s="235"/>
      <c r="AH55" s="235"/>
      <c r="AI55" s="235">
        <v>2</v>
      </c>
      <c r="AJ55" s="235">
        <v>2</v>
      </c>
      <c r="AK55" s="235"/>
      <c r="AL55" s="235"/>
      <c r="AM55" s="235"/>
      <c r="AN55" s="235"/>
      <c r="AO55" s="235"/>
      <c r="AP55" s="235">
        <v>2</v>
      </c>
      <c r="AQ55" s="235"/>
      <c r="AR55" s="239"/>
      <c r="AS55" s="269"/>
      <c r="AT55" s="260"/>
      <c r="AU55" s="260"/>
      <c r="AV55" s="260"/>
      <c r="AW55" s="260"/>
      <c r="AX55" s="260"/>
      <c r="AY55" s="260"/>
      <c r="AZ55" s="260"/>
      <c r="BA55" s="260"/>
      <c r="BB55" s="281"/>
      <c r="BC55" s="234"/>
      <c r="BD55" s="235"/>
      <c r="BE55" s="235"/>
      <c r="BF55" s="235"/>
      <c r="BG55" s="235"/>
      <c r="BH55" s="235"/>
      <c r="BI55" s="235"/>
      <c r="BJ55" s="235"/>
      <c r="BK55" s="235"/>
      <c r="BL55" s="235"/>
      <c r="BM55" s="239"/>
      <c r="BN55" s="234"/>
      <c r="BO55" s="235"/>
      <c r="BP55" s="235"/>
      <c r="BQ55" s="235"/>
      <c r="BR55" s="235"/>
      <c r="BS55" s="235"/>
      <c r="BT55" s="235"/>
      <c r="BU55" s="235"/>
      <c r="BV55" s="235"/>
      <c r="BW55" s="235"/>
      <c r="BX55" s="235"/>
      <c r="BY55" s="235"/>
      <c r="BZ55" s="235"/>
      <c r="CA55" s="235"/>
      <c r="CB55" s="235"/>
      <c r="CC55" s="235"/>
      <c r="CD55" s="235"/>
      <c r="CE55" s="235"/>
      <c r="CF55" s="235"/>
      <c r="CG55" s="235"/>
      <c r="CH55" s="235"/>
      <c r="CI55" s="235"/>
      <c r="CJ55" s="235"/>
      <c r="CK55" s="235"/>
      <c r="CL55" s="235"/>
      <c r="CM55" s="235"/>
      <c r="CN55" s="235"/>
      <c r="CO55" s="235"/>
      <c r="CP55" s="235"/>
      <c r="CQ55" s="235"/>
      <c r="CR55" s="235"/>
      <c r="CS55" s="235"/>
      <c r="CT55" s="235"/>
      <c r="CU55" s="235"/>
      <c r="CV55" s="235"/>
      <c r="CW55" s="239"/>
    </row>
    <row r="56" spans="1:101" s="275" customFormat="1" ht="15.75">
      <c r="A56" s="272" t="s">
        <v>147</v>
      </c>
      <c r="B56" s="232" t="s">
        <v>103</v>
      </c>
      <c r="C56" s="233">
        <v>3.8400000000000003</v>
      </c>
      <c r="D56" s="249"/>
      <c r="E56" s="250"/>
      <c r="F56" s="250"/>
      <c r="G56" s="250"/>
      <c r="H56" s="242"/>
      <c r="I56" s="242"/>
      <c r="J56" s="250"/>
      <c r="K56" s="250"/>
      <c r="L56" s="250"/>
      <c r="M56" s="250"/>
      <c r="N56" s="250"/>
      <c r="O56" s="250"/>
      <c r="P56" s="250"/>
      <c r="Q56" s="250"/>
      <c r="R56" s="250"/>
      <c r="S56" s="250"/>
      <c r="T56" s="252"/>
      <c r="U56" s="245">
        <v>0.54</v>
      </c>
      <c r="V56" s="242"/>
      <c r="W56" s="242"/>
      <c r="X56" s="242"/>
      <c r="Y56" s="242"/>
      <c r="Z56" s="242"/>
      <c r="AA56" s="242"/>
      <c r="AB56" s="242"/>
      <c r="AC56" s="242"/>
      <c r="AD56" s="242"/>
      <c r="AE56" s="242"/>
      <c r="AF56" s="242"/>
      <c r="AG56" s="242"/>
      <c r="AH56" s="242"/>
      <c r="AI56" s="242">
        <v>1.1000000000000001</v>
      </c>
      <c r="AJ56" s="242">
        <v>1.1000000000000001</v>
      </c>
      <c r="AK56" s="242"/>
      <c r="AL56" s="242"/>
      <c r="AM56" s="242"/>
      <c r="AN56" s="242"/>
      <c r="AO56" s="242"/>
      <c r="AP56" s="242">
        <v>1.1000000000000001</v>
      </c>
      <c r="AQ56" s="242"/>
      <c r="AR56" s="244"/>
      <c r="AS56" s="245"/>
      <c r="AT56" s="242"/>
      <c r="AU56" s="242"/>
      <c r="AV56" s="242"/>
      <c r="AW56" s="242"/>
      <c r="AX56" s="242"/>
      <c r="AY56" s="242"/>
      <c r="AZ56" s="242"/>
      <c r="BA56" s="242"/>
      <c r="BB56" s="252"/>
      <c r="BC56" s="245"/>
      <c r="BD56" s="242"/>
      <c r="BE56" s="242"/>
      <c r="BF56" s="242"/>
      <c r="BG56" s="242"/>
      <c r="BH56" s="242"/>
      <c r="BI56" s="242"/>
      <c r="BJ56" s="242"/>
      <c r="BK56" s="242"/>
      <c r="BL56" s="242"/>
      <c r="BM56" s="244"/>
      <c r="BN56" s="245"/>
      <c r="BO56" s="242"/>
      <c r="BP56" s="242"/>
      <c r="BQ56" s="242"/>
      <c r="BR56" s="242"/>
      <c r="BS56" s="242"/>
      <c r="BT56" s="242"/>
      <c r="BU56" s="242"/>
      <c r="BV56" s="242"/>
      <c r="BW56" s="242"/>
      <c r="BX56" s="242"/>
      <c r="BY56" s="242"/>
      <c r="BZ56" s="242"/>
      <c r="CA56" s="242"/>
      <c r="CB56" s="242"/>
      <c r="CC56" s="242"/>
      <c r="CD56" s="242"/>
      <c r="CE56" s="242"/>
      <c r="CF56" s="242"/>
      <c r="CG56" s="242"/>
      <c r="CH56" s="242"/>
      <c r="CI56" s="242"/>
      <c r="CJ56" s="242"/>
      <c r="CK56" s="242"/>
      <c r="CL56" s="242"/>
      <c r="CM56" s="242"/>
      <c r="CN56" s="242"/>
      <c r="CO56" s="242"/>
      <c r="CP56" s="242"/>
      <c r="CQ56" s="242"/>
      <c r="CR56" s="242"/>
      <c r="CS56" s="242"/>
      <c r="CT56" s="242"/>
      <c r="CU56" s="242"/>
      <c r="CV56" s="242"/>
      <c r="CW56" s="244"/>
    </row>
    <row r="57" spans="1:101" s="275" customFormat="1" ht="15.75">
      <c r="A57" s="488" t="s">
        <v>148</v>
      </c>
      <c r="B57" s="282" t="s">
        <v>122</v>
      </c>
      <c r="C57" s="233">
        <v>0</v>
      </c>
      <c r="D57" s="249"/>
      <c r="E57" s="250"/>
      <c r="F57" s="250"/>
      <c r="G57" s="250"/>
      <c r="H57" s="242"/>
      <c r="I57" s="242"/>
      <c r="J57" s="250"/>
      <c r="K57" s="250"/>
      <c r="L57" s="250"/>
      <c r="M57" s="250"/>
      <c r="N57" s="250"/>
      <c r="O57" s="250"/>
      <c r="P57" s="250"/>
      <c r="Q57" s="250"/>
      <c r="R57" s="250"/>
      <c r="S57" s="250"/>
      <c r="T57" s="252"/>
      <c r="U57" s="245"/>
      <c r="V57" s="242"/>
      <c r="W57" s="242"/>
      <c r="X57" s="242"/>
      <c r="Y57" s="242"/>
      <c r="Z57" s="242"/>
      <c r="AA57" s="242"/>
      <c r="AB57" s="242"/>
      <c r="AC57" s="242"/>
      <c r="AD57" s="242"/>
      <c r="AE57" s="242"/>
      <c r="AF57" s="242"/>
      <c r="AG57" s="242"/>
      <c r="AH57" s="242"/>
      <c r="AI57" s="242"/>
      <c r="AJ57" s="242"/>
      <c r="AK57" s="242"/>
      <c r="AL57" s="242"/>
      <c r="AM57" s="242"/>
      <c r="AN57" s="242"/>
      <c r="AO57" s="242"/>
      <c r="AP57" s="242"/>
      <c r="AQ57" s="242"/>
      <c r="AR57" s="244"/>
      <c r="AS57" s="245"/>
      <c r="AT57" s="242"/>
      <c r="AU57" s="242"/>
      <c r="AV57" s="242"/>
      <c r="AW57" s="242"/>
      <c r="AX57" s="242"/>
      <c r="AY57" s="242"/>
      <c r="AZ57" s="242"/>
      <c r="BA57" s="242"/>
      <c r="BB57" s="252"/>
      <c r="BC57" s="245"/>
      <c r="BD57" s="242"/>
      <c r="BE57" s="242"/>
      <c r="BF57" s="242"/>
      <c r="BG57" s="242"/>
      <c r="BH57" s="242"/>
      <c r="BI57" s="242"/>
      <c r="BJ57" s="242"/>
      <c r="BK57" s="242"/>
      <c r="BL57" s="242"/>
      <c r="BM57" s="244"/>
      <c r="BN57" s="245"/>
      <c r="BO57" s="242"/>
      <c r="BP57" s="242"/>
      <c r="BQ57" s="242"/>
      <c r="BR57" s="242"/>
      <c r="BS57" s="242"/>
      <c r="BT57" s="242"/>
      <c r="BU57" s="242"/>
      <c r="BV57" s="242"/>
      <c r="BW57" s="242"/>
      <c r="BX57" s="242"/>
      <c r="BY57" s="242"/>
      <c r="BZ57" s="242"/>
      <c r="CA57" s="242"/>
      <c r="CB57" s="242"/>
      <c r="CC57" s="242"/>
      <c r="CD57" s="242"/>
      <c r="CE57" s="242"/>
      <c r="CF57" s="242"/>
      <c r="CG57" s="242"/>
      <c r="CH57" s="242"/>
      <c r="CI57" s="242"/>
      <c r="CJ57" s="242"/>
      <c r="CK57" s="242"/>
      <c r="CL57" s="242"/>
      <c r="CM57" s="242"/>
      <c r="CN57" s="242"/>
      <c r="CO57" s="242"/>
      <c r="CP57" s="242"/>
      <c r="CQ57" s="242"/>
      <c r="CR57" s="242"/>
      <c r="CS57" s="242"/>
      <c r="CT57" s="242"/>
      <c r="CU57" s="242"/>
      <c r="CV57" s="242"/>
      <c r="CW57" s="244"/>
    </row>
    <row r="58" spans="1:101" s="275" customFormat="1" ht="15.75">
      <c r="A58" s="488"/>
      <c r="B58" s="282" t="s">
        <v>103</v>
      </c>
      <c r="C58" s="233">
        <v>0</v>
      </c>
      <c r="D58" s="249"/>
      <c r="E58" s="250"/>
      <c r="F58" s="250"/>
      <c r="G58" s="250"/>
      <c r="H58" s="242"/>
      <c r="I58" s="242"/>
      <c r="J58" s="250"/>
      <c r="K58" s="250"/>
      <c r="L58" s="250"/>
      <c r="M58" s="250"/>
      <c r="N58" s="250"/>
      <c r="O58" s="250"/>
      <c r="P58" s="250"/>
      <c r="Q58" s="250"/>
      <c r="R58" s="250"/>
      <c r="S58" s="250"/>
      <c r="T58" s="252"/>
      <c r="U58" s="245"/>
      <c r="V58" s="242"/>
      <c r="W58" s="242"/>
      <c r="X58" s="242"/>
      <c r="Y58" s="242"/>
      <c r="Z58" s="242"/>
      <c r="AA58" s="242"/>
      <c r="AB58" s="242"/>
      <c r="AC58" s="242"/>
      <c r="AD58" s="242"/>
      <c r="AE58" s="242"/>
      <c r="AF58" s="242"/>
      <c r="AG58" s="242"/>
      <c r="AH58" s="242"/>
      <c r="AI58" s="242"/>
      <c r="AJ58" s="242"/>
      <c r="AK58" s="242"/>
      <c r="AL58" s="242"/>
      <c r="AM58" s="242"/>
      <c r="AN58" s="242"/>
      <c r="AO58" s="242"/>
      <c r="AP58" s="242"/>
      <c r="AQ58" s="242"/>
      <c r="AR58" s="244"/>
      <c r="AS58" s="245"/>
      <c r="AT58" s="242"/>
      <c r="AU58" s="242"/>
      <c r="AV58" s="242"/>
      <c r="AW58" s="242"/>
      <c r="AX58" s="242"/>
      <c r="AY58" s="242"/>
      <c r="AZ58" s="242"/>
      <c r="BA58" s="242"/>
      <c r="BB58" s="252"/>
      <c r="BC58" s="245"/>
      <c r="BD58" s="242"/>
      <c r="BE58" s="242"/>
      <c r="BF58" s="242"/>
      <c r="BG58" s="242"/>
      <c r="BH58" s="242"/>
      <c r="BI58" s="242"/>
      <c r="BJ58" s="242"/>
      <c r="BK58" s="242"/>
      <c r="BL58" s="242"/>
      <c r="BM58" s="244"/>
      <c r="BN58" s="245"/>
      <c r="BO58" s="242"/>
      <c r="BP58" s="242"/>
      <c r="BQ58" s="242"/>
      <c r="BR58" s="242"/>
      <c r="BS58" s="242"/>
      <c r="BT58" s="242"/>
      <c r="BU58" s="242"/>
      <c r="BV58" s="242"/>
      <c r="BW58" s="242"/>
      <c r="BX58" s="242"/>
      <c r="BY58" s="242"/>
      <c r="BZ58" s="242"/>
      <c r="CA58" s="242"/>
      <c r="CB58" s="242"/>
      <c r="CC58" s="242"/>
      <c r="CD58" s="242"/>
      <c r="CE58" s="242"/>
      <c r="CF58" s="242"/>
      <c r="CG58" s="242"/>
      <c r="CH58" s="242"/>
      <c r="CI58" s="242"/>
      <c r="CJ58" s="242"/>
      <c r="CK58" s="242"/>
      <c r="CL58" s="242"/>
      <c r="CM58" s="242"/>
      <c r="CN58" s="242"/>
      <c r="CO58" s="242"/>
      <c r="CP58" s="242"/>
      <c r="CQ58" s="242"/>
      <c r="CR58" s="242"/>
      <c r="CS58" s="242"/>
      <c r="CT58" s="242"/>
      <c r="CU58" s="242"/>
      <c r="CV58" s="242"/>
      <c r="CW58" s="244"/>
    </row>
    <row r="59" spans="1:101" s="275" customFormat="1" ht="15.75">
      <c r="A59" s="488" t="s">
        <v>149</v>
      </c>
      <c r="B59" s="279" t="s">
        <v>150</v>
      </c>
      <c r="C59" s="233">
        <v>0</v>
      </c>
      <c r="D59" s="249"/>
      <c r="E59" s="250"/>
      <c r="F59" s="250"/>
      <c r="G59" s="250"/>
      <c r="H59" s="242"/>
      <c r="I59" s="242"/>
      <c r="J59" s="250"/>
      <c r="K59" s="250"/>
      <c r="L59" s="250"/>
      <c r="M59" s="250"/>
      <c r="N59" s="250"/>
      <c r="O59" s="250"/>
      <c r="P59" s="250"/>
      <c r="Q59" s="250"/>
      <c r="R59" s="250"/>
      <c r="S59" s="250"/>
      <c r="T59" s="252"/>
      <c r="U59" s="245"/>
      <c r="V59" s="242"/>
      <c r="W59" s="242"/>
      <c r="X59" s="242"/>
      <c r="Y59" s="242"/>
      <c r="Z59" s="242"/>
      <c r="AA59" s="242"/>
      <c r="AB59" s="242"/>
      <c r="AC59" s="242"/>
      <c r="AD59" s="242"/>
      <c r="AE59" s="242"/>
      <c r="AF59" s="242"/>
      <c r="AG59" s="242"/>
      <c r="AH59" s="242"/>
      <c r="AI59" s="242"/>
      <c r="AJ59" s="242"/>
      <c r="AK59" s="242"/>
      <c r="AL59" s="242"/>
      <c r="AM59" s="242"/>
      <c r="AN59" s="242"/>
      <c r="AO59" s="242"/>
      <c r="AP59" s="242"/>
      <c r="AQ59" s="242"/>
      <c r="AR59" s="244"/>
      <c r="AS59" s="245"/>
      <c r="AT59" s="242"/>
      <c r="AU59" s="242"/>
      <c r="AV59" s="242"/>
      <c r="AW59" s="242"/>
      <c r="AX59" s="242"/>
      <c r="AY59" s="242"/>
      <c r="AZ59" s="242"/>
      <c r="BA59" s="242"/>
      <c r="BB59" s="252"/>
      <c r="BC59" s="245"/>
      <c r="BD59" s="242"/>
      <c r="BE59" s="242"/>
      <c r="BF59" s="242"/>
      <c r="BG59" s="242"/>
      <c r="BH59" s="242"/>
      <c r="BI59" s="242"/>
      <c r="BJ59" s="242"/>
      <c r="BK59" s="242"/>
      <c r="BL59" s="242"/>
      <c r="BM59" s="244"/>
      <c r="BN59" s="245"/>
      <c r="BO59" s="242"/>
      <c r="BP59" s="242"/>
      <c r="BQ59" s="242"/>
      <c r="BR59" s="242"/>
      <c r="BS59" s="242"/>
      <c r="BT59" s="242"/>
      <c r="BU59" s="242"/>
      <c r="BV59" s="242"/>
      <c r="BW59" s="242"/>
      <c r="BX59" s="242"/>
      <c r="BY59" s="242"/>
      <c r="BZ59" s="242"/>
      <c r="CA59" s="242"/>
      <c r="CB59" s="242"/>
      <c r="CC59" s="242"/>
      <c r="CD59" s="242"/>
      <c r="CE59" s="242"/>
      <c r="CF59" s="242"/>
      <c r="CG59" s="242"/>
      <c r="CH59" s="242"/>
      <c r="CI59" s="242"/>
      <c r="CJ59" s="242"/>
      <c r="CK59" s="242"/>
      <c r="CL59" s="242"/>
      <c r="CM59" s="242"/>
      <c r="CN59" s="242"/>
      <c r="CO59" s="242"/>
      <c r="CP59" s="242"/>
      <c r="CQ59" s="242"/>
      <c r="CR59" s="242"/>
      <c r="CS59" s="242"/>
      <c r="CT59" s="242"/>
      <c r="CU59" s="242"/>
      <c r="CV59" s="242"/>
      <c r="CW59" s="244"/>
    </row>
    <row r="60" spans="1:101" s="275" customFormat="1" ht="15.75">
      <c r="A60" s="488"/>
      <c r="B60" s="279" t="s">
        <v>103</v>
      </c>
      <c r="C60" s="233">
        <v>0</v>
      </c>
      <c r="D60" s="249"/>
      <c r="E60" s="250"/>
      <c r="F60" s="250"/>
      <c r="G60" s="250"/>
      <c r="H60" s="242"/>
      <c r="I60" s="242"/>
      <c r="J60" s="250"/>
      <c r="K60" s="250"/>
      <c r="L60" s="250"/>
      <c r="M60" s="250"/>
      <c r="N60" s="250"/>
      <c r="O60" s="250"/>
      <c r="P60" s="250"/>
      <c r="Q60" s="250"/>
      <c r="R60" s="250"/>
      <c r="S60" s="250"/>
      <c r="T60" s="252"/>
      <c r="U60" s="245"/>
      <c r="V60" s="242"/>
      <c r="W60" s="242"/>
      <c r="X60" s="242"/>
      <c r="Y60" s="242"/>
      <c r="Z60" s="242"/>
      <c r="AA60" s="242"/>
      <c r="AB60" s="242"/>
      <c r="AC60" s="242"/>
      <c r="AD60" s="242"/>
      <c r="AE60" s="242"/>
      <c r="AF60" s="242"/>
      <c r="AG60" s="242"/>
      <c r="AH60" s="242"/>
      <c r="AI60" s="242"/>
      <c r="AJ60" s="242"/>
      <c r="AK60" s="242"/>
      <c r="AL60" s="242"/>
      <c r="AM60" s="242"/>
      <c r="AN60" s="242"/>
      <c r="AO60" s="242"/>
      <c r="AP60" s="242"/>
      <c r="AQ60" s="242"/>
      <c r="AR60" s="244"/>
      <c r="AS60" s="245"/>
      <c r="AT60" s="242"/>
      <c r="AU60" s="242"/>
      <c r="AV60" s="242"/>
      <c r="AW60" s="242"/>
      <c r="AX60" s="242"/>
      <c r="AY60" s="242"/>
      <c r="AZ60" s="242"/>
      <c r="BA60" s="242"/>
      <c r="BB60" s="252"/>
      <c r="BC60" s="245"/>
      <c r="BD60" s="242"/>
      <c r="BE60" s="242"/>
      <c r="BF60" s="242"/>
      <c r="BG60" s="242"/>
      <c r="BH60" s="242"/>
      <c r="BI60" s="242"/>
      <c r="BJ60" s="242"/>
      <c r="BK60" s="242"/>
      <c r="BL60" s="242"/>
      <c r="BM60" s="244"/>
      <c r="BN60" s="245"/>
      <c r="BO60" s="242"/>
      <c r="BP60" s="242"/>
      <c r="BQ60" s="242"/>
      <c r="BR60" s="242"/>
      <c r="BS60" s="242"/>
      <c r="BT60" s="242"/>
      <c r="BU60" s="242"/>
      <c r="BV60" s="242"/>
      <c r="BW60" s="242"/>
      <c r="BX60" s="242"/>
      <c r="BY60" s="242"/>
      <c r="BZ60" s="242"/>
      <c r="CA60" s="242"/>
      <c r="CB60" s="242"/>
      <c r="CC60" s="242"/>
      <c r="CD60" s="242"/>
      <c r="CE60" s="242"/>
      <c r="CF60" s="242"/>
      <c r="CG60" s="242"/>
      <c r="CH60" s="242"/>
      <c r="CI60" s="242"/>
      <c r="CJ60" s="242"/>
      <c r="CK60" s="242"/>
      <c r="CL60" s="242"/>
      <c r="CM60" s="242"/>
      <c r="CN60" s="242"/>
      <c r="CO60" s="242"/>
      <c r="CP60" s="242"/>
      <c r="CQ60" s="242"/>
      <c r="CR60" s="242"/>
      <c r="CS60" s="242"/>
      <c r="CT60" s="242"/>
      <c r="CU60" s="242"/>
      <c r="CV60" s="242"/>
      <c r="CW60" s="244"/>
    </row>
    <row r="61" spans="1:101" s="275" customFormat="1" ht="15.75">
      <c r="A61" s="488" t="s">
        <v>151</v>
      </c>
      <c r="B61" s="279" t="s">
        <v>122</v>
      </c>
      <c r="C61" s="233">
        <v>0</v>
      </c>
      <c r="D61" s="249"/>
      <c r="E61" s="250"/>
      <c r="F61" s="250"/>
      <c r="G61" s="250"/>
      <c r="H61" s="242"/>
      <c r="I61" s="242"/>
      <c r="J61" s="250"/>
      <c r="K61" s="250"/>
      <c r="L61" s="250"/>
      <c r="M61" s="250"/>
      <c r="N61" s="250"/>
      <c r="O61" s="250"/>
      <c r="P61" s="250"/>
      <c r="Q61" s="250"/>
      <c r="R61" s="250"/>
      <c r="S61" s="250"/>
      <c r="T61" s="252"/>
      <c r="U61" s="245"/>
      <c r="V61" s="242"/>
      <c r="W61" s="242"/>
      <c r="X61" s="242"/>
      <c r="Y61" s="242"/>
      <c r="Z61" s="242"/>
      <c r="AA61" s="242"/>
      <c r="AB61" s="242"/>
      <c r="AC61" s="242"/>
      <c r="AD61" s="242"/>
      <c r="AE61" s="242"/>
      <c r="AF61" s="242"/>
      <c r="AG61" s="242"/>
      <c r="AH61" s="242"/>
      <c r="AI61" s="242"/>
      <c r="AJ61" s="242"/>
      <c r="AK61" s="242"/>
      <c r="AL61" s="242"/>
      <c r="AM61" s="242"/>
      <c r="AN61" s="242"/>
      <c r="AO61" s="242"/>
      <c r="AP61" s="242"/>
      <c r="AQ61" s="242"/>
      <c r="AR61" s="244"/>
      <c r="AS61" s="245"/>
      <c r="AT61" s="242"/>
      <c r="AU61" s="242"/>
      <c r="AV61" s="242"/>
      <c r="AW61" s="242"/>
      <c r="AX61" s="242"/>
      <c r="AY61" s="242"/>
      <c r="AZ61" s="242"/>
      <c r="BA61" s="242"/>
      <c r="BB61" s="252"/>
      <c r="BC61" s="245"/>
      <c r="BD61" s="242"/>
      <c r="BE61" s="242"/>
      <c r="BF61" s="242"/>
      <c r="BG61" s="242"/>
      <c r="BH61" s="242"/>
      <c r="BI61" s="242"/>
      <c r="BJ61" s="242"/>
      <c r="BK61" s="242"/>
      <c r="BL61" s="242"/>
      <c r="BM61" s="244"/>
      <c r="BN61" s="245"/>
      <c r="BO61" s="242"/>
      <c r="BP61" s="242"/>
      <c r="BQ61" s="242"/>
      <c r="BR61" s="242"/>
      <c r="BS61" s="242"/>
      <c r="BT61" s="242"/>
      <c r="BU61" s="242"/>
      <c r="BV61" s="242"/>
      <c r="BW61" s="242"/>
      <c r="BX61" s="242"/>
      <c r="BY61" s="242"/>
      <c r="BZ61" s="242"/>
      <c r="CA61" s="242"/>
      <c r="CB61" s="242"/>
      <c r="CC61" s="242"/>
      <c r="CD61" s="242"/>
      <c r="CE61" s="242"/>
      <c r="CF61" s="242"/>
      <c r="CG61" s="242"/>
      <c r="CH61" s="242"/>
      <c r="CI61" s="242"/>
      <c r="CJ61" s="242"/>
      <c r="CK61" s="242"/>
      <c r="CL61" s="242"/>
      <c r="CM61" s="242"/>
      <c r="CN61" s="242"/>
      <c r="CO61" s="242"/>
      <c r="CP61" s="242"/>
      <c r="CQ61" s="242"/>
      <c r="CR61" s="242"/>
      <c r="CS61" s="242"/>
      <c r="CT61" s="242"/>
      <c r="CU61" s="242"/>
      <c r="CV61" s="242"/>
      <c r="CW61" s="244"/>
    </row>
    <row r="62" spans="1:101" s="275" customFormat="1" ht="15.75">
      <c r="A62" s="488"/>
      <c r="B62" s="279" t="s">
        <v>103</v>
      </c>
      <c r="C62" s="233">
        <v>0</v>
      </c>
      <c r="D62" s="249"/>
      <c r="E62" s="250"/>
      <c r="F62" s="250"/>
      <c r="G62" s="250"/>
      <c r="H62" s="242"/>
      <c r="I62" s="242"/>
      <c r="J62" s="250"/>
      <c r="K62" s="250"/>
      <c r="L62" s="250"/>
      <c r="M62" s="250"/>
      <c r="N62" s="250"/>
      <c r="O62" s="250"/>
      <c r="P62" s="250"/>
      <c r="Q62" s="250"/>
      <c r="R62" s="250"/>
      <c r="S62" s="250"/>
      <c r="T62" s="252"/>
      <c r="U62" s="245"/>
      <c r="V62" s="242"/>
      <c r="W62" s="242"/>
      <c r="X62" s="242"/>
      <c r="Y62" s="242"/>
      <c r="Z62" s="242"/>
      <c r="AA62" s="242"/>
      <c r="AB62" s="242"/>
      <c r="AC62" s="242"/>
      <c r="AD62" s="242"/>
      <c r="AE62" s="242"/>
      <c r="AF62" s="242"/>
      <c r="AG62" s="242"/>
      <c r="AH62" s="242"/>
      <c r="AI62" s="242"/>
      <c r="AJ62" s="242"/>
      <c r="AK62" s="242"/>
      <c r="AL62" s="242"/>
      <c r="AM62" s="242"/>
      <c r="AN62" s="242"/>
      <c r="AO62" s="242"/>
      <c r="AP62" s="242"/>
      <c r="AQ62" s="242"/>
      <c r="AR62" s="244"/>
      <c r="AS62" s="245"/>
      <c r="AT62" s="242"/>
      <c r="AU62" s="242"/>
      <c r="AV62" s="242"/>
      <c r="AW62" s="242"/>
      <c r="AX62" s="242"/>
      <c r="AY62" s="242"/>
      <c r="AZ62" s="242"/>
      <c r="BA62" s="242"/>
      <c r="BB62" s="252"/>
      <c r="BC62" s="245"/>
      <c r="BD62" s="242"/>
      <c r="BE62" s="242"/>
      <c r="BF62" s="242"/>
      <c r="BG62" s="242"/>
      <c r="BH62" s="242"/>
      <c r="BI62" s="242"/>
      <c r="BJ62" s="242"/>
      <c r="BK62" s="242"/>
      <c r="BL62" s="242"/>
      <c r="BM62" s="244"/>
      <c r="BN62" s="245"/>
      <c r="BO62" s="242"/>
      <c r="BP62" s="242"/>
      <c r="BQ62" s="242"/>
      <c r="BR62" s="242"/>
      <c r="BS62" s="242"/>
      <c r="BT62" s="242"/>
      <c r="BU62" s="242"/>
      <c r="BV62" s="242"/>
      <c r="BW62" s="242"/>
      <c r="BX62" s="242"/>
      <c r="BY62" s="242"/>
      <c r="BZ62" s="242"/>
      <c r="CA62" s="242"/>
      <c r="CB62" s="242"/>
      <c r="CC62" s="242"/>
      <c r="CD62" s="242"/>
      <c r="CE62" s="242"/>
      <c r="CF62" s="242"/>
      <c r="CG62" s="242"/>
      <c r="CH62" s="242"/>
      <c r="CI62" s="242"/>
      <c r="CJ62" s="242"/>
      <c r="CK62" s="242"/>
      <c r="CL62" s="242"/>
      <c r="CM62" s="242"/>
      <c r="CN62" s="242"/>
      <c r="CO62" s="242"/>
      <c r="CP62" s="242"/>
      <c r="CQ62" s="242"/>
      <c r="CR62" s="242"/>
      <c r="CS62" s="242"/>
      <c r="CT62" s="242"/>
      <c r="CU62" s="242"/>
      <c r="CV62" s="242"/>
      <c r="CW62" s="244"/>
    </row>
    <row r="63" spans="1:101" s="275" customFormat="1" ht="15.75">
      <c r="A63" s="488" t="s">
        <v>152</v>
      </c>
      <c r="B63" s="279" t="s">
        <v>153</v>
      </c>
      <c r="C63" s="233">
        <v>0</v>
      </c>
      <c r="D63" s="249"/>
      <c r="E63" s="250"/>
      <c r="F63" s="250"/>
      <c r="G63" s="250"/>
      <c r="H63" s="242"/>
      <c r="I63" s="242"/>
      <c r="J63" s="250"/>
      <c r="K63" s="250"/>
      <c r="L63" s="250"/>
      <c r="M63" s="250"/>
      <c r="N63" s="250"/>
      <c r="O63" s="250"/>
      <c r="P63" s="250"/>
      <c r="Q63" s="250"/>
      <c r="R63" s="250"/>
      <c r="S63" s="250"/>
      <c r="T63" s="252"/>
      <c r="U63" s="245"/>
      <c r="V63" s="242"/>
      <c r="W63" s="242"/>
      <c r="X63" s="242"/>
      <c r="Y63" s="242"/>
      <c r="Z63" s="242"/>
      <c r="AA63" s="242"/>
      <c r="AB63" s="242"/>
      <c r="AC63" s="242"/>
      <c r="AD63" s="242"/>
      <c r="AE63" s="242"/>
      <c r="AF63" s="242"/>
      <c r="AG63" s="242"/>
      <c r="AH63" s="242"/>
      <c r="AI63" s="242"/>
      <c r="AJ63" s="242"/>
      <c r="AK63" s="242"/>
      <c r="AL63" s="242"/>
      <c r="AM63" s="242"/>
      <c r="AN63" s="242"/>
      <c r="AO63" s="242"/>
      <c r="AP63" s="242"/>
      <c r="AQ63" s="242"/>
      <c r="AR63" s="244"/>
      <c r="AS63" s="245"/>
      <c r="AT63" s="242"/>
      <c r="AU63" s="242"/>
      <c r="AV63" s="242"/>
      <c r="AW63" s="242"/>
      <c r="AX63" s="242"/>
      <c r="AY63" s="242"/>
      <c r="AZ63" s="242"/>
      <c r="BA63" s="242"/>
      <c r="BB63" s="252"/>
      <c r="BC63" s="245"/>
      <c r="BD63" s="242"/>
      <c r="BE63" s="242"/>
      <c r="BF63" s="242"/>
      <c r="BG63" s="242"/>
      <c r="BH63" s="242"/>
      <c r="BI63" s="242"/>
      <c r="BJ63" s="242"/>
      <c r="BK63" s="242"/>
      <c r="BL63" s="242"/>
      <c r="BM63" s="244"/>
      <c r="BN63" s="245"/>
      <c r="BO63" s="242"/>
      <c r="BP63" s="242"/>
      <c r="BQ63" s="242"/>
      <c r="BR63" s="242"/>
      <c r="BS63" s="242"/>
      <c r="BT63" s="242"/>
      <c r="BU63" s="242"/>
      <c r="BV63" s="242"/>
      <c r="BW63" s="242"/>
      <c r="BX63" s="242"/>
      <c r="BY63" s="242"/>
      <c r="BZ63" s="242"/>
      <c r="CA63" s="242"/>
      <c r="CB63" s="242"/>
      <c r="CC63" s="242"/>
      <c r="CD63" s="242"/>
      <c r="CE63" s="242"/>
      <c r="CF63" s="242"/>
      <c r="CG63" s="242"/>
      <c r="CH63" s="242"/>
      <c r="CI63" s="242"/>
      <c r="CJ63" s="242"/>
      <c r="CK63" s="242"/>
      <c r="CL63" s="242"/>
      <c r="CM63" s="242"/>
      <c r="CN63" s="242"/>
      <c r="CO63" s="242"/>
      <c r="CP63" s="242"/>
      <c r="CQ63" s="242"/>
      <c r="CR63" s="242"/>
      <c r="CS63" s="242"/>
      <c r="CT63" s="242"/>
      <c r="CU63" s="242"/>
      <c r="CV63" s="242"/>
      <c r="CW63" s="244"/>
    </row>
    <row r="64" spans="1:101" s="275" customFormat="1" ht="15.75">
      <c r="A64" s="488"/>
      <c r="B64" s="279" t="s">
        <v>103</v>
      </c>
      <c r="C64" s="233">
        <v>0</v>
      </c>
      <c r="D64" s="249"/>
      <c r="E64" s="250"/>
      <c r="F64" s="250"/>
      <c r="G64" s="250"/>
      <c r="H64" s="242"/>
      <c r="I64" s="242"/>
      <c r="J64" s="250"/>
      <c r="K64" s="250"/>
      <c r="L64" s="250"/>
      <c r="M64" s="250"/>
      <c r="N64" s="250"/>
      <c r="O64" s="250"/>
      <c r="P64" s="250"/>
      <c r="Q64" s="250"/>
      <c r="R64" s="250"/>
      <c r="S64" s="250"/>
      <c r="T64" s="252"/>
      <c r="U64" s="245"/>
      <c r="V64" s="242"/>
      <c r="W64" s="242"/>
      <c r="X64" s="242"/>
      <c r="Y64" s="242"/>
      <c r="Z64" s="242"/>
      <c r="AA64" s="242"/>
      <c r="AB64" s="242"/>
      <c r="AC64" s="242"/>
      <c r="AD64" s="242"/>
      <c r="AE64" s="242"/>
      <c r="AF64" s="242"/>
      <c r="AG64" s="242"/>
      <c r="AH64" s="242"/>
      <c r="AI64" s="242"/>
      <c r="AJ64" s="242"/>
      <c r="AK64" s="242"/>
      <c r="AL64" s="242"/>
      <c r="AM64" s="242"/>
      <c r="AN64" s="242"/>
      <c r="AO64" s="242"/>
      <c r="AP64" s="242"/>
      <c r="AQ64" s="242"/>
      <c r="AR64" s="244"/>
      <c r="AS64" s="245"/>
      <c r="AT64" s="242"/>
      <c r="AU64" s="242"/>
      <c r="AV64" s="242"/>
      <c r="AW64" s="242"/>
      <c r="AX64" s="242"/>
      <c r="AY64" s="242"/>
      <c r="AZ64" s="242"/>
      <c r="BA64" s="242"/>
      <c r="BB64" s="252"/>
      <c r="BC64" s="245"/>
      <c r="BD64" s="242"/>
      <c r="BE64" s="242"/>
      <c r="BF64" s="242"/>
      <c r="BG64" s="242"/>
      <c r="BH64" s="242"/>
      <c r="BI64" s="242"/>
      <c r="BJ64" s="242"/>
      <c r="BK64" s="242"/>
      <c r="BL64" s="242"/>
      <c r="BM64" s="244"/>
      <c r="BN64" s="245"/>
      <c r="BO64" s="242"/>
      <c r="BP64" s="242"/>
      <c r="BQ64" s="242"/>
      <c r="BR64" s="242"/>
      <c r="BS64" s="242"/>
      <c r="BT64" s="242"/>
      <c r="BU64" s="242"/>
      <c r="BV64" s="242"/>
      <c r="BW64" s="242"/>
      <c r="BX64" s="242"/>
      <c r="BY64" s="242"/>
      <c r="BZ64" s="242"/>
      <c r="CA64" s="242"/>
      <c r="CB64" s="242"/>
      <c r="CC64" s="242"/>
      <c r="CD64" s="242"/>
      <c r="CE64" s="242"/>
      <c r="CF64" s="242"/>
      <c r="CG64" s="242"/>
      <c r="CH64" s="242"/>
      <c r="CI64" s="242"/>
      <c r="CJ64" s="242"/>
      <c r="CK64" s="242"/>
      <c r="CL64" s="242"/>
      <c r="CM64" s="242"/>
      <c r="CN64" s="242"/>
      <c r="CO64" s="242"/>
      <c r="CP64" s="242"/>
      <c r="CQ64" s="242"/>
      <c r="CR64" s="242"/>
      <c r="CS64" s="242"/>
      <c r="CT64" s="242"/>
      <c r="CU64" s="242"/>
      <c r="CV64" s="242"/>
      <c r="CW64" s="244"/>
    </row>
    <row r="65" spans="1:101" s="275" customFormat="1" ht="15.75">
      <c r="A65" s="488" t="s">
        <v>154</v>
      </c>
      <c r="B65" s="279" t="s">
        <v>150</v>
      </c>
      <c r="C65" s="233">
        <v>0</v>
      </c>
      <c r="D65" s="249"/>
      <c r="E65" s="250"/>
      <c r="F65" s="250"/>
      <c r="G65" s="250"/>
      <c r="H65" s="242"/>
      <c r="I65" s="242"/>
      <c r="J65" s="250"/>
      <c r="K65" s="250"/>
      <c r="L65" s="250"/>
      <c r="M65" s="250"/>
      <c r="N65" s="250"/>
      <c r="O65" s="250"/>
      <c r="P65" s="250"/>
      <c r="Q65" s="250"/>
      <c r="R65" s="250"/>
      <c r="S65" s="250"/>
      <c r="T65" s="252"/>
      <c r="U65" s="245"/>
      <c r="V65" s="242"/>
      <c r="W65" s="242"/>
      <c r="X65" s="242"/>
      <c r="Y65" s="242"/>
      <c r="Z65" s="242"/>
      <c r="AA65" s="242"/>
      <c r="AB65" s="242"/>
      <c r="AC65" s="242"/>
      <c r="AD65" s="242"/>
      <c r="AE65" s="242"/>
      <c r="AF65" s="242"/>
      <c r="AG65" s="242"/>
      <c r="AH65" s="242"/>
      <c r="AI65" s="242"/>
      <c r="AJ65" s="242"/>
      <c r="AK65" s="242"/>
      <c r="AL65" s="242"/>
      <c r="AM65" s="242"/>
      <c r="AN65" s="242"/>
      <c r="AO65" s="242"/>
      <c r="AP65" s="242"/>
      <c r="AQ65" s="242"/>
      <c r="AR65" s="244"/>
      <c r="AS65" s="245"/>
      <c r="AT65" s="242"/>
      <c r="AU65" s="242"/>
      <c r="AV65" s="242"/>
      <c r="AW65" s="242"/>
      <c r="AX65" s="242"/>
      <c r="AY65" s="242"/>
      <c r="AZ65" s="242"/>
      <c r="BA65" s="242"/>
      <c r="BB65" s="252"/>
      <c r="BC65" s="245"/>
      <c r="BD65" s="242"/>
      <c r="BE65" s="242"/>
      <c r="BF65" s="242"/>
      <c r="BG65" s="242"/>
      <c r="BH65" s="242"/>
      <c r="BI65" s="242"/>
      <c r="BJ65" s="242"/>
      <c r="BK65" s="242"/>
      <c r="BL65" s="242"/>
      <c r="BM65" s="244"/>
      <c r="BN65" s="245"/>
      <c r="BO65" s="242"/>
      <c r="BP65" s="242"/>
      <c r="BQ65" s="242"/>
      <c r="BR65" s="242"/>
      <c r="BS65" s="242"/>
      <c r="BT65" s="242"/>
      <c r="BU65" s="242"/>
      <c r="BV65" s="242"/>
      <c r="BW65" s="242"/>
      <c r="BX65" s="242"/>
      <c r="BY65" s="242"/>
      <c r="BZ65" s="242"/>
      <c r="CA65" s="242"/>
      <c r="CB65" s="242"/>
      <c r="CC65" s="242"/>
      <c r="CD65" s="242"/>
      <c r="CE65" s="242"/>
      <c r="CF65" s="242"/>
      <c r="CG65" s="242"/>
      <c r="CH65" s="242"/>
      <c r="CI65" s="242"/>
      <c r="CJ65" s="242"/>
      <c r="CK65" s="242"/>
      <c r="CL65" s="242"/>
      <c r="CM65" s="242"/>
      <c r="CN65" s="242"/>
      <c r="CO65" s="242"/>
      <c r="CP65" s="242"/>
      <c r="CQ65" s="242"/>
      <c r="CR65" s="242"/>
      <c r="CS65" s="242"/>
      <c r="CT65" s="242"/>
      <c r="CU65" s="242"/>
      <c r="CV65" s="242"/>
      <c r="CW65" s="244"/>
    </row>
    <row r="66" spans="1:101" s="275" customFormat="1" ht="15.75">
      <c r="A66" s="488"/>
      <c r="B66" s="279" t="s">
        <v>103</v>
      </c>
      <c r="C66" s="233">
        <v>0</v>
      </c>
      <c r="D66" s="249"/>
      <c r="E66" s="250"/>
      <c r="F66" s="250"/>
      <c r="G66" s="250"/>
      <c r="H66" s="242"/>
      <c r="I66" s="242"/>
      <c r="J66" s="250"/>
      <c r="K66" s="250"/>
      <c r="L66" s="250"/>
      <c r="M66" s="250"/>
      <c r="N66" s="250"/>
      <c r="O66" s="250"/>
      <c r="P66" s="250"/>
      <c r="Q66" s="250"/>
      <c r="R66" s="250"/>
      <c r="S66" s="250"/>
      <c r="T66" s="252"/>
      <c r="U66" s="245"/>
      <c r="V66" s="242"/>
      <c r="W66" s="242"/>
      <c r="X66" s="242"/>
      <c r="Y66" s="242"/>
      <c r="Z66" s="242"/>
      <c r="AA66" s="242"/>
      <c r="AB66" s="242"/>
      <c r="AC66" s="242"/>
      <c r="AD66" s="242"/>
      <c r="AE66" s="242"/>
      <c r="AF66" s="242"/>
      <c r="AG66" s="242"/>
      <c r="AH66" s="242"/>
      <c r="AI66" s="242"/>
      <c r="AJ66" s="242"/>
      <c r="AK66" s="242"/>
      <c r="AL66" s="242"/>
      <c r="AM66" s="242"/>
      <c r="AN66" s="242"/>
      <c r="AO66" s="242"/>
      <c r="AP66" s="242"/>
      <c r="AQ66" s="242"/>
      <c r="AR66" s="244"/>
      <c r="AS66" s="245"/>
      <c r="AT66" s="242"/>
      <c r="AU66" s="242"/>
      <c r="AV66" s="242"/>
      <c r="AW66" s="242"/>
      <c r="AX66" s="242"/>
      <c r="AY66" s="242"/>
      <c r="AZ66" s="242"/>
      <c r="BA66" s="242"/>
      <c r="BB66" s="252"/>
      <c r="BC66" s="245"/>
      <c r="BD66" s="242"/>
      <c r="BE66" s="242"/>
      <c r="BF66" s="242"/>
      <c r="BG66" s="242"/>
      <c r="BH66" s="242"/>
      <c r="BI66" s="242"/>
      <c r="BJ66" s="242"/>
      <c r="BK66" s="242"/>
      <c r="BL66" s="242"/>
      <c r="BM66" s="244"/>
      <c r="BN66" s="245"/>
      <c r="BO66" s="242"/>
      <c r="BP66" s="242"/>
      <c r="BQ66" s="242"/>
      <c r="BR66" s="242"/>
      <c r="BS66" s="242"/>
      <c r="BT66" s="242"/>
      <c r="BU66" s="242"/>
      <c r="BV66" s="242"/>
      <c r="BW66" s="242"/>
      <c r="BX66" s="242"/>
      <c r="BY66" s="242"/>
      <c r="BZ66" s="242"/>
      <c r="CA66" s="242"/>
      <c r="CB66" s="242"/>
      <c r="CC66" s="242"/>
      <c r="CD66" s="242"/>
      <c r="CE66" s="242"/>
      <c r="CF66" s="242"/>
      <c r="CG66" s="242"/>
      <c r="CH66" s="242"/>
      <c r="CI66" s="242"/>
      <c r="CJ66" s="242"/>
      <c r="CK66" s="242"/>
      <c r="CL66" s="242"/>
      <c r="CM66" s="242"/>
      <c r="CN66" s="242"/>
      <c r="CO66" s="242"/>
      <c r="CP66" s="242"/>
      <c r="CQ66" s="242"/>
      <c r="CR66" s="242"/>
      <c r="CS66" s="242"/>
      <c r="CT66" s="242"/>
      <c r="CU66" s="242"/>
      <c r="CV66" s="242"/>
      <c r="CW66" s="244"/>
    </row>
    <row r="67" spans="1:101" s="275" customFormat="1" ht="15.75">
      <c r="A67" s="486" t="s">
        <v>155</v>
      </c>
      <c r="B67" s="279" t="s">
        <v>122</v>
      </c>
      <c r="C67" s="268">
        <v>152</v>
      </c>
      <c r="D67" s="269"/>
      <c r="E67" s="260"/>
      <c r="F67" s="260"/>
      <c r="G67" s="260"/>
      <c r="H67" s="260"/>
      <c r="I67" s="260">
        <v>18</v>
      </c>
      <c r="J67" s="260"/>
      <c r="K67" s="260"/>
      <c r="L67" s="260"/>
      <c r="M67" s="260"/>
      <c r="N67" s="260"/>
      <c r="O67" s="260"/>
      <c r="P67" s="260"/>
      <c r="Q67" s="260"/>
      <c r="R67" s="260"/>
      <c r="S67" s="260"/>
      <c r="T67" s="281"/>
      <c r="U67" s="269"/>
      <c r="V67" s="260"/>
      <c r="W67" s="260"/>
      <c r="X67" s="260"/>
      <c r="Y67" s="260"/>
      <c r="Z67" s="260"/>
      <c r="AA67" s="260"/>
      <c r="AB67" s="260">
        <v>50</v>
      </c>
      <c r="AC67" s="260"/>
      <c r="AD67" s="260"/>
      <c r="AE67" s="260"/>
      <c r="AF67" s="260"/>
      <c r="AG67" s="260"/>
      <c r="AH67" s="260"/>
      <c r="AI67" s="260"/>
      <c r="AJ67" s="260"/>
      <c r="AK67" s="260"/>
      <c r="AL67" s="260"/>
      <c r="AM67" s="260"/>
      <c r="AN67" s="260"/>
      <c r="AO67" s="260"/>
      <c r="AP67" s="260"/>
      <c r="AQ67" s="260"/>
      <c r="AR67" s="281"/>
      <c r="AS67" s="269"/>
      <c r="AT67" s="260"/>
      <c r="AU67" s="260"/>
      <c r="AV67" s="260"/>
      <c r="AW67" s="260"/>
      <c r="AX67" s="260"/>
      <c r="AY67" s="260"/>
      <c r="AZ67" s="260"/>
      <c r="BA67" s="260"/>
      <c r="BB67" s="281"/>
      <c r="BC67" s="269"/>
      <c r="BD67" s="260"/>
      <c r="BE67" s="260"/>
      <c r="BF67" s="260"/>
      <c r="BG67" s="260"/>
      <c r="BH67" s="260"/>
      <c r="BI67" s="260"/>
      <c r="BJ67" s="260"/>
      <c r="BK67" s="260"/>
      <c r="BL67" s="260"/>
      <c r="BM67" s="281">
        <v>72</v>
      </c>
      <c r="BN67" s="269">
        <v>6</v>
      </c>
      <c r="BO67" s="260"/>
      <c r="BP67" s="260"/>
      <c r="BQ67" s="260"/>
      <c r="BR67" s="260"/>
      <c r="BS67" s="260"/>
      <c r="BT67" s="260"/>
      <c r="BU67" s="260"/>
      <c r="BV67" s="260"/>
      <c r="BW67" s="260"/>
      <c r="BX67" s="260"/>
      <c r="BY67" s="260"/>
      <c r="BZ67" s="260"/>
      <c r="CA67" s="260"/>
      <c r="CB67" s="260">
        <v>6</v>
      </c>
      <c r="CC67" s="260"/>
      <c r="CD67" s="260"/>
      <c r="CE67" s="260"/>
      <c r="CF67" s="260"/>
      <c r="CG67" s="260"/>
      <c r="CH67" s="260"/>
      <c r="CI67" s="260"/>
      <c r="CJ67" s="260"/>
      <c r="CK67" s="260"/>
      <c r="CL67" s="260"/>
      <c r="CM67" s="260"/>
      <c r="CN67" s="260"/>
      <c r="CO67" s="260"/>
      <c r="CP67" s="260"/>
      <c r="CQ67" s="260"/>
      <c r="CR67" s="260"/>
      <c r="CS67" s="260"/>
      <c r="CT67" s="260"/>
      <c r="CU67" s="260"/>
      <c r="CV67" s="260"/>
      <c r="CW67" s="281"/>
    </row>
    <row r="68" spans="1:101" s="275" customFormat="1" ht="15.75">
      <c r="A68" s="487"/>
      <c r="B68" s="279" t="s">
        <v>103</v>
      </c>
      <c r="C68" s="233">
        <v>50.65</v>
      </c>
      <c r="D68" s="249"/>
      <c r="E68" s="250"/>
      <c r="F68" s="250"/>
      <c r="G68" s="250"/>
      <c r="H68" s="242"/>
      <c r="I68" s="242">
        <v>6.01</v>
      </c>
      <c r="J68" s="250"/>
      <c r="K68" s="250"/>
      <c r="L68" s="250"/>
      <c r="M68" s="250"/>
      <c r="N68" s="250"/>
      <c r="O68" s="250"/>
      <c r="P68" s="250"/>
      <c r="Q68" s="250"/>
      <c r="R68" s="250"/>
      <c r="S68" s="250"/>
      <c r="T68" s="252"/>
      <c r="U68" s="245"/>
      <c r="V68" s="242"/>
      <c r="W68" s="242"/>
      <c r="X68" s="242"/>
      <c r="Y68" s="242"/>
      <c r="Z68" s="242"/>
      <c r="AA68" s="242"/>
      <c r="AB68" s="242">
        <v>16.61</v>
      </c>
      <c r="AC68" s="242"/>
      <c r="AD68" s="242"/>
      <c r="AE68" s="242"/>
      <c r="AF68" s="242"/>
      <c r="AG68" s="242"/>
      <c r="AH68" s="242"/>
      <c r="AI68" s="242"/>
      <c r="AJ68" s="242"/>
      <c r="AK68" s="242"/>
      <c r="AL68" s="242"/>
      <c r="AM68" s="242"/>
      <c r="AN68" s="242"/>
      <c r="AO68" s="242"/>
      <c r="AP68" s="242"/>
      <c r="AQ68" s="242"/>
      <c r="AR68" s="244"/>
      <c r="AS68" s="245"/>
      <c r="AT68" s="242"/>
      <c r="AU68" s="242"/>
      <c r="AV68" s="242"/>
      <c r="AW68" s="242"/>
      <c r="AX68" s="242"/>
      <c r="AY68" s="242"/>
      <c r="AZ68" s="242"/>
      <c r="BA68" s="242"/>
      <c r="BB68" s="252"/>
      <c r="BC68" s="245"/>
      <c r="BD68" s="242"/>
      <c r="BE68" s="242"/>
      <c r="BF68" s="242"/>
      <c r="BG68" s="242"/>
      <c r="BH68" s="242"/>
      <c r="BI68" s="242"/>
      <c r="BJ68" s="242"/>
      <c r="BK68" s="242"/>
      <c r="BL68" s="242"/>
      <c r="BM68" s="244">
        <v>24.03</v>
      </c>
      <c r="BN68" s="245">
        <v>2</v>
      </c>
      <c r="BO68" s="242"/>
      <c r="BP68" s="242"/>
      <c r="BQ68" s="242"/>
      <c r="BR68" s="242"/>
      <c r="BS68" s="242"/>
      <c r="BT68" s="242"/>
      <c r="BU68" s="242"/>
      <c r="BV68" s="242"/>
      <c r="BW68" s="242"/>
      <c r="BX68" s="242"/>
      <c r="BY68" s="242"/>
      <c r="BZ68" s="242"/>
      <c r="CA68" s="242"/>
      <c r="CB68" s="242">
        <v>2</v>
      </c>
      <c r="CC68" s="242"/>
      <c r="CD68" s="242"/>
      <c r="CE68" s="242"/>
      <c r="CF68" s="242"/>
      <c r="CG68" s="242"/>
      <c r="CH68" s="242"/>
      <c r="CI68" s="242"/>
      <c r="CJ68" s="242"/>
      <c r="CK68" s="242"/>
      <c r="CL68" s="242"/>
      <c r="CM68" s="242"/>
      <c r="CN68" s="242"/>
      <c r="CO68" s="242"/>
      <c r="CP68" s="242"/>
      <c r="CQ68" s="242"/>
      <c r="CR68" s="242"/>
      <c r="CS68" s="242"/>
      <c r="CT68" s="242"/>
      <c r="CU68" s="242"/>
      <c r="CV68" s="242"/>
      <c r="CW68" s="244"/>
    </row>
    <row r="69" spans="1:101" ht="15.75">
      <c r="A69" s="284" t="s">
        <v>156</v>
      </c>
      <c r="B69" s="285" t="s">
        <v>103</v>
      </c>
      <c r="C69" s="286">
        <v>100.80999999999999</v>
      </c>
      <c r="D69" s="287">
        <v>0</v>
      </c>
      <c r="E69" s="288">
        <v>0</v>
      </c>
      <c r="F69" s="288">
        <v>0</v>
      </c>
      <c r="G69" s="288">
        <v>0</v>
      </c>
      <c r="H69" s="288">
        <v>4.24</v>
      </c>
      <c r="I69" s="288">
        <v>0</v>
      </c>
      <c r="J69" s="288">
        <v>0</v>
      </c>
      <c r="K69" s="288">
        <v>0</v>
      </c>
      <c r="L69" s="288">
        <v>0</v>
      </c>
      <c r="M69" s="288">
        <v>0</v>
      </c>
      <c r="N69" s="288">
        <v>0</v>
      </c>
      <c r="O69" s="288">
        <v>0</v>
      </c>
      <c r="P69" s="288">
        <v>0.62</v>
      </c>
      <c r="Q69" s="288">
        <v>0</v>
      </c>
      <c r="R69" s="288">
        <v>10.039999999999999</v>
      </c>
      <c r="S69" s="288">
        <v>0</v>
      </c>
      <c r="T69" s="286">
        <v>4.7</v>
      </c>
      <c r="U69" s="287">
        <v>0</v>
      </c>
      <c r="V69" s="288">
        <v>0</v>
      </c>
      <c r="W69" s="288">
        <v>0</v>
      </c>
      <c r="X69" s="288">
        <v>0</v>
      </c>
      <c r="Y69" s="288">
        <v>0</v>
      </c>
      <c r="Z69" s="288">
        <v>0</v>
      </c>
      <c r="AA69" s="288">
        <v>1.85</v>
      </c>
      <c r="AB69" s="288">
        <v>0</v>
      </c>
      <c r="AC69" s="288">
        <v>12.09</v>
      </c>
      <c r="AD69" s="288">
        <v>0</v>
      </c>
      <c r="AE69" s="288">
        <v>5.3</v>
      </c>
      <c r="AF69" s="288">
        <v>6.36</v>
      </c>
      <c r="AG69" s="288">
        <v>19.3</v>
      </c>
      <c r="AH69" s="288">
        <v>0</v>
      </c>
      <c r="AI69" s="288">
        <v>5.48</v>
      </c>
      <c r="AJ69" s="288">
        <v>0</v>
      </c>
      <c r="AK69" s="288">
        <v>0</v>
      </c>
      <c r="AL69" s="288">
        <v>0</v>
      </c>
      <c r="AM69" s="288">
        <v>0</v>
      </c>
      <c r="AN69" s="288">
        <v>0</v>
      </c>
      <c r="AO69" s="288">
        <v>0</v>
      </c>
      <c r="AP69" s="288">
        <v>0</v>
      </c>
      <c r="AQ69" s="288">
        <v>10.71</v>
      </c>
      <c r="AR69" s="286">
        <v>0</v>
      </c>
      <c r="AS69" s="287">
        <v>0</v>
      </c>
      <c r="AT69" s="288">
        <v>0</v>
      </c>
      <c r="AU69" s="288">
        <v>0</v>
      </c>
      <c r="AV69" s="288">
        <v>0</v>
      </c>
      <c r="AW69" s="288">
        <v>0</v>
      </c>
      <c r="AX69" s="288">
        <v>0</v>
      </c>
      <c r="AY69" s="288">
        <v>0</v>
      </c>
      <c r="AZ69" s="288">
        <v>0</v>
      </c>
      <c r="BA69" s="288">
        <v>0</v>
      </c>
      <c r="BB69" s="286">
        <v>0</v>
      </c>
      <c r="BC69" s="287">
        <v>0</v>
      </c>
      <c r="BD69" s="288">
        <v>0</v>
      </c>
      <c r="BE69" s="288">
        <v>0</v>
      </c>
      <c r="BF69" s="288">
        <v>0</v>
      </c>
      <c r="BG69" s="288">
        <v>0</v>
      </c>
      <c r="BH69" s="288">
        <v>0</v>
      </c>
      <c r="BI69" s="288">
        <v>0</v>
      </c>
      <c r="BJ69" s="288">
        <v>0</v>
      </c>
      <c r="BK69" s="288">
        <v>0</v>
      </c>
      <c r="BL69" s="288">
        <v>0</v>
      </c>
      <c r="BM69" s="286">
        <v>0</v>
      </c>
      <c r="BN69" s="287">
        <v>5</v>
      </c>
      <c r="BO69" s="288">
        <v>0</v>
      </c>
      <c r="BP69" s="288">
        <v>0</v>
      </c>
      <c r="BQ69" s="288">
        <v>0.89</v>
      </c>
      <c r="BR69" s="288">
        <v>0</v>
      </c>
      <c r="BS69" s="288">
        <v>0</v>
      </c>
      <c r="BT69" s="288">
        <v>6.28</v>
      </c>
      <c r="BU69" s="288">
        <v>0</v>
      </c>
      <c r="BV69" s="288">
        <v>0</v>
      </c>
      <c r="BW69" s="288">
        <v>2.06</v>
      </c>
      <c r="BX69" s="288">
        <v>0</v>
      </c>
      <c r="BY69" s="288">
        <v>1.78</v>
      </c>
      <c r="BZ69" s="288">
        <v>0</v>
      </c>
      <c r="CA69" s="288">
        <v>0</v>
      </c>
      <c r="CB69" s="288">
        <v>0</v>
      </c>
      <c r="CC69" s="288">
        <v>4.1100000000000003</v>
      </c>
      <c r="CD69" s="288">
        <v>0</v>
      </c>
      <c r="CE69" s="288">
        <v>0</v>
      </c>
      <c r="CF69" s="288">
        <v>0</v>
      </c>
      <c r="CG69" s="288">
        <v>0</v>
      </c>
      <c r="CH69" s="288">
        <v>0</v>
      </c>
      <c r="CI69" s="288">
        <v>0</v>
      </c>
      <c r="CJ69" s="288">
        <v>0</v>
      </c>
      <c r="CK69" s="288">
        <v>0</v>
      </c>
      <c r="CL69" s="288">
        <v>0</v>
      </c>
      <c r="CM69" s="288">
        <v>0</v>
      </c>
      <c r="CN69" s="288">
        <v>0</v>
      </c>
      <c r="CO69" s="288">
        <v>0</v>
      </c>
      <c r="CP69" s="288">
        <v>0</v>
      </c>
      <c r="CQ69" s="288">
        <v>0</v>
      </c>
      <c r="CR69" s="288">
        <v>0</v>
      </c>
      <c r="CS69" s="288">
        <v>0</v>
      </c>
      <c r="CT69" s="288">
        <v>0</v>
      </c>
      <c r="CU69" s="288">
        <v>0</v>
      </c>
      <c r="CV69" s="288">
        <v>0</v>
      </c>
      <c r="CW69" s="286">
        <v>0</v>
      </c>
    </row>
    <row r="70" spans="1:101" ht="15.75">
      <c r="A70" s="222" t="s">
        <v>157</v>
      </c>
      <c r="B70" s="223" t="s">
        <v>128</v>
      </c>
      <c r="C70" s="228">
        <v>2.1999999999999999E-2</v>
      </c>
      <c r="D70" s="229">
        <v>0</v>
      </c>
      <c r="E70" s="230">
        <v>0</v>
      </c>
      <c r="F70" s="230">
        <v>0</v>
      </c>
      <c r="G70" s="230">
        <v>0</v>
      </c>
      <c r="H70" s="230">
        <v>2E-3</v>
      </c>
      <c r="I70" s="230">
        <v>0</v>
      </c>
      <c r="J70" s="230">
        <v>0</v>
      </c>
      <c r="K70" s="230">
        <v>0</v>
      </c>
      <c r="L70" s="230">
        <v>0</v>
      </c>
      <c r="M70" s="230">
        <v>0</v>
      </c>
      <c r="N70" s="230">
        <v>0</v>
      </c>
      <c r="O70" s="230">
        <v>0</v>
      </c>
      <c r="P70" s="230">
        <v>1E-3</v>
      </c>
      <c r="Q70" s="230">
        <v>0</v>
      </c>
      <c r="R70" s="230">
        <v>0</v>
      </c>
      <c r="S70" s="230">
        <v>0</v>
      </c>
      <c r="T70" s="228">
        <v>2E-3</v>
      </c>
      <c r="U70" s="229">
        <v>0</v>
      </c>
      <c r="V70" s="230">
        <v>0</v>
      </c>
      <c r="W70" s="230">
        <v>0</v>
      </c>
      <c r="X70" s="230">
        <v>0</v>
      </c>
      <c r="Y70" s="230">
        <v>0</v>
      </c>
      <c r="Z70" s="230">
        <v>0</v>
      </c>
      <c r="AA70" s="230">
        <v>3.0000000000000001E-3</v>
      </c>
      <c r="AB70" s="230">
        <v>0</v>
      </c>
      <c r="AC70" s="230">
        <v>2.5000000000000001E-3</v>
      </c>
      <c r="AD70" s="230">
        <v>0</v>
      </c>
      <c r="AE70" s="230">
        <v>2.5000000000000001E-3</v>
      </c>
      <c r="AF70" s="230">
        <v>3.0000000000000001E-3</v>
      </c>
      <c r="AG70" s="230">
        <v>0</v>
      </c>
      <c r="AH70" s="230">
        <v>0</v>
      </c>
      <c r="AI70" s="230">
        <v>4.0000000000000001E-3</v>
      </c>
      <c r="AJ70" s="230">
        <v>0</v>
      </c>
      <c r="AK70" s="230">
        <v>0</v>
      </c>
      <c r="AL70" s="230">
        <v>0</v>
      </c>
      <c r="AM70" s="230">
        <v>0</v>
      </c>
      <c r="AN70" s="230">
        <v>0</v>
      </c>
      <c r="AO70" s="230">
        <v>0</v>
      </c>
      <c r="AP70" s="230">
        <v>0</v>
      </c>
      <c r="AQ70" s="230">
        <v>2E-3</v>
      </c>
      <c r="AR70" s="228">
        <v>0</v>
      </c>
      <c r="AS70" s="229">
        <v>0</v>
      </c>
      <c r="AT70" s="230">
        <v>0</v>
      </c>
      <c r="AU70" s="230">
        <v>0</v>
      </c>
      <c r="AV70" s="230">
        <v>0</v>
      </c>
      <c r="AW70" s="230">
        <v>0</v>
      </c>
      <c r="AX70" s="230">
        <v>0</v>
      </c>
      <c r="AY70" s="230">
        <v>0</v>
      </c>
      <c r="AZ70" s="230">
        <v>0</v>
      </c>
      <c r="BA70" s="230">
        <v>0</v>
      </c>
      <c r="BB70" s="228">
        <v>0</v>
      </c>
      <c r="BC70" s="229">
        <v>0</v>
      </c>
      <c r="BD70" s="230">
        <v>0</v>
      </c>
      <c r="BE70" s="230">
        <v>0</v>
      </c>
      <c r="BF70" s="230">
        <v>0</v>
      </c>
      <c r="BG70" s="230">
        <v>0</v>
      </c>
      <c r="BH70" s="230">
        <v>0</v>
      </c>
      <c r="BI70" s="230">
        <v>0</v>
      </c>
      <c r="BJ70" s="230">
        <v>0</v>
      </c>
      <c r="BK70" s="230">
        <v>0</v>
      </c>
      <c r="BL70" s="230">
        <v>0</v>
      </c>
      <c r="BM70" s="228">
        <v>0</v>
      </c>
      <c r="BN70" s="229">
        <v>0</v>
      </c>
      <c r="BO70" s="230">
        <v>0</v>
      </c>
      <c r="BP70" s="230">
        <v>0</v>
      </c>
      <c r="BQ70" s="230">
        <v>0</v>
      </c>
      <c r="BR70" s="230">
        <v>0</v>
      </c>
      <c r="BS70" s="230">
        <v>0</v>
      </c>
      <c r="BT70" s="230">
        <v>0</v>
      </c>
      <c r="BU70" s="230">
        <v>0</v>
      </c>
      <c r="BV70" s="230">
        <v>0</v>
      </c>
      <c r="BW70" s="230">
        <v>0</v>
      </c>
      <c r="BX70" s="230">
        <v>0</v>
      </c>
      <c r="BY70" s="230">
        <v>0</v>
      </c>
      <c r="BZ70" s="230">
        <v>0</v>
      </c>
      <c r="CA70" s="230">
        <v>0</v>
      </c>
      <c r="CB70" s="230">
        <v>0</v>
      </c>
      <c r="CC70" s="230">
        <v>0</v>
      </c>
      <c r="CD70" s="230">
        <v>0</v>
      </c>
      <c r="CE70" s="230">
        <v>0</v>
      </c>
      <c r="CF70" s="230">
        <v>0</v>
      </c>
      <c r="CG70" s="230">
        <v>0</v>
      </c>
      <c r="CH70" s="230">
        <v>0</v>
      </c>
      <c r="CI70" s="230">
        <v>0</v>
      </c>
      <c r="CJ70" s="230">
        <v>0</v>
      </c>
      <c r="CK70" s="230">
        <v>0</v>
      </c>
      <c r="CL70" s="230">
        <v>0</v>
      </c>
      <c r="CM70" s="230">
        <v>0</v>
      </c>
      <c r="CN70" s="230">
        <v>0</v>
      </c>
      <c r="CO70" s="230">
        <v>0</v>
      </c>
      <c r="CP70" s="230">
        <v>0</v>
      </c>
      <c r="CQ70" s="230">
        <v>0</v>
      </c>
      <c r="CR70" s="230">
        <v>0</v>
      </c>
      <c r="CS70" s="230">
        <v>0</v>
      </c>
      <c r="CT70" s="230">
        <v>0</v>
      </c>
      <c r="CU70" s="230">
        <v>0</v>
      </c>
      <c r="CV70" s="230">
        <v>0</v>
      </c>
      <c r="CW70" s="228">
        <v>0</v>
      </c>
    </row>
    <row r="71" spans="1:101" ht="15.75">
      <c r="A71" s="222" t="s">
        <v>158</v>
      </c>
      <c r="B71" s="223" t="s">
        <v>103</v>
      </c>
      <c r="C71" s="290">
        <v>37.630000000000003</v>
      </c>
      <c r="D71" s="291">
        <v>0</v>
      </c>
      <c r="E71" s="292">
        <v>0</v>
      </c>
      <c r="F71" s="292">
        <v>0</v>
      </c>
      <c r="G71" s="292">
        <v>0</v>
      </c>
      <c r="H71" s="292">
        <v>4.24</v>
      </c>
      <c r="I71" s="292">
        <v>0</v>
      </c>
      <c r="J71" s="292">
        <v>0</v>
      </c>
      <c r="K71" s="292">
        <v>0</v>
      </c>
      <c r="L71" s="292">
        <v>0</v>
      </c>
      <c r="M71" s="292">
        <v>0</v>
      </c>
      <c r="N71" s="292">
        <v>0</v>
      </c>
      <c r="O71" s="292">
        <v>0</v>
      </c>
      <c r="P71" s="292">
        <v>0.62</v>
      </c>
      <c r="Q71" s="292">
        <v>0</v>
      </c>
      <c r="R71" s="292">
        <v>0</v>
      </c>
      <c r="S71" s="292">
        <v>0</v>
      </c>
      <c r="T71" s="290">
        <v>4.24</v>
      </c>
      <c r="U71" s="291">
        <v>0</v>
      </c>
      <c r="V71" s="292">
        <v>0</v>
      </c>
      <c r="W71" s="292">
        <v>0</v>
      </c>
      <c r="X71" s="292">
        <v>0</v>
      </c>
      <c r="Y71" s="292">
        <v>0</v>
      </c>
      <c r="Z71" s="292">
        <v>0</v>
      </c>
      <c r="AA71" s="292">
        <v>1.85</v>
      </c>
      <c r="AB71" s="292">
        <v>0</v>
      </c>
      <c r="AC71" s="292">
        <v>5.3</v>
      </c>
      <c r="AD71" s="292">
        <v>0</v>
      </c>
      <c r="AE71" s="292">
        <v>5.3</v>
      </c>
      <c r="AF71" s="292">
        <v>6.36</v>
      </c>
      <c r="AG71" s="292">
        <v>0</v>
      </c>
      <c r="AH71" s="292">
        <v>0</v>
      </c>
      <c r="AI71" s="292">
        <v>5.48</v>
      </c>
      <c r="AJ71" s="292">
        <v>0</v>
      </c>
      <c r="AK71" s="292">
        <v>0</v>
      </c>
      <c r="AL71" s="292">
        <v>0</v>
      </c>
      <c r="AM71" s="292">
        <v>0</v>
      </c>
      <c r="AN71" s="292">
        <v>0</v>
      </c>
      <c r="AO71" s="292">
        <v>0</v>
      </c>
      <c r="AP71" s="292">
        <v>0</v>
      </c>
      <c r="AQ71" s="292">
        <v>4.24</v>
      </c>
      <c r="AR71" s="290">
        <v>0</v>
      </c>
      <c r="AS71" s="291">
        <v>0</v>
      </c>
      <c r="AT71" s="292">
        <v>0</v>
      </c>
      <c r="AU71" s="292">
        <v>0</v>
      </c>
      <c r="AV71" s="292">
        <v>0</v>
      </c>
      <c r="AW71" s="292">
        <v>0</v>
      </c>
      <c r="AX71" s="292">
        <v>0</v>
      </c>
      <c r="AY71" s="292">
        <v>0</v>
      </c>
      <c r="AZ71" s="292">
        <v>0</v>
      </c>
      <c r="BA71" s="292">
        <v>0</v>
      </c>
      <c r="BB71" s="290">
        <v>0</v>
      </c>
      <c r="BC71" s="291">
        <v>0</v>
      </c>
      <c r="BD71" s="292">
        <v>0</v>
      </c>
      <c r="BE71" s="292">
        <v>0</v>
      </c>
      <c r="BF71" s="292">
        <v>0</v>
      </c>
      <c r="BG71" s="292">
        <v>0</v>
      </c>
      <c r="BH71" s="292">
        <v>0</v>
      </c>
      <c r="BI71" s="292">
        <v>0</v>
      </c>
      <c r="BJ71" s="292">
        <v>0</v>
      </c>
      <c r="BK71" s="292">
        <v>0</v>
      </c>
      <c r="BL71" s="292">
        <v>0</v>
      </c>
      <c r="BM71" s="290">
        <v>0</v>
      </c>
      <c r="BN71" s="291">
        <v>0</v>
      </c>
      <c r="BO71" s="292">
        <v>0</v>
      </c>
      <c r="BP71" s="292">
        <v>0</v>
      </c>
      <c r="BQ71" s="292">
        <v>0</v>
      </c>
      <c r="BR71" s="292">
        <v>0</v>
      </c>
      <c r="BS71" s="292">
        <v>0</v>
      </c>
      <c r="BT71" s="292">
        <v>0</v>
      </c>
      <c r="BU71" s="292">
        <v>0</v>
      </c>
      <c r="BV71" s="292">
        <v>0</v>
      </c>
      <c r="BW71" s="292">
        <v>0</v>
      </c>
      <c r="BX71" s="292">
        <v>0</v>
      </c>
      <c r="BY71" s="292">
        <v>0</v>
      </c>
      <c r="BZ71" s="292">
        <v>0</v>
      </c>
      <c r="CA71" s="292">
        <v>0</v>
      </c>
      <c r="CB71" s="292">
        <v>0</v>
      </c>
      <c r="CC71" s="292">
        <v>0</v>
      </c>
      <c r="CD71" s="292">
        <v>0</v>
      </c>
      <c r="CE71" s="292">
        <v>0</v>
      </c>
      <c r="CF71" s="292">
        <v>0</v>
      </c>
      <c r="CG71" s="292">
        <v>0</v>
      </c>
      <c r="CH71" s="292">
        <v>0</v>
      </c>
      <c r="CI71" s="292">
        <v>0</v>
      </c>
      <c r="CJ71" s="292">
        <v>0</v>
      </c>
      <c r="CK71" s="292">
        <v>0</v>
      </c>
      <c r="CL71" s="292">
        <v>0</v>
      </c>
      <c r="CM71" s="292">
        <v>0</v>
      </c>
      <c r="CN71" s="292">
        <v>0</v>
      </c>
      <c r="CO71" s="292">
        <v>0</v>
      </c>
      <c r="CP71" s="292">
        <v>0</v>
      </c>
      <c r="CQ71" s="292">
        <v>0</v>
      </c>
      <c r="CR71" s="292">
        <v>0</v>
      </c>
      <c r="CS71" s="292">
        <v>0</v>
      </c>
      <c r="CT71" s="292">
        <v>0</v>
      </c>
      <c r="CU71" s="292">
        <v>0</v>
      </c>
      <c r="CV71" s="292">
        <v>0</v>
      </c>
      <c r="CW71" s="290">
        <v>0</v>
      </c>
    </row>
    <row r="72" spans="1:101" ht="15.75">
      <c r="A72" s="231" t="s">
        <v>159</v>
      </c>
      <c r="B72" s="232" t="s">
        <v>160</v>
      </c>
      <c r="C72" s="233">
        <v>0</v>
      </c>
      <c r="D72" s="337"/>
      <c r="E72" s="250"/>
      <c r="F72" s="248"/>
      <c r="G72" s="250"/>
      <c r="H72" s="248"/>
      <c r="I72" s="248"/>
      <c r="J72" s="250"/>
      <c r="K72" s="248"/>
      <c r="L72" s="248"/>
      <c r="M72" s="236"/>
      <c r="N72" s="236"/>
      <c r="O72" s="248"/>
      <c r="P72" s="250"/>
      <c r="Q72" s="236"/>
      <c r="R72" s="248"/>
      <c r="S72" s="248"/>
      <c r="T72" s="251"/>
      <c r="U72" s="337"/>
      <c r="V72" s="250"/>
      <c r="W72" s="248"/>
      <c r="X72" s="248"/>
      <c r="Y72" s="248"/>
      <c r="Z72" s="248"/>
      <c r="AA72" s="248"/>
      <c r="AB72" s="250"/>
      <c r="AC72" s="248"/>
      <c r="AD72" s="248"/>
      <c r="AE72" s="248"/>
      <c r="AF72" s="250"/>
      <c r="AG72" s="248"/>
      <c r="AH72" s="248"/>
      <c r="AI72" s="248"/>
      <c r="AJ72" s="248"/>
      <c r="AK72" s="248"/>
      <c r="AL72" s="250"/>
      <c r="AM72" s="250"/>
      <c r="AN72" s="250"/>
      <c r="AO72" s="248"/>
      <c r="AP72" s="248"/>
      <c r="AQ72" s="248"/>
      <c r="AR72" s="237"/>
      <c r="AS72" s="337"/>
      <c r="AT72" s="248"/>
      <c r="AU72" s="248"/>
      <c r="AV72" s="250"/>
      <c r="AW72" s="248"/>
      <c r="AX72" s="248"/>
      <c r="AY72" s="248"/>
      <c r="AZ72" s="248"/>
      <c r="BA72" s="250"/>
      <c r="BB72" s="252"/>
      <c r="BC72" s="294"/>
      <c r="BD72" s="236"/>
      <c r="BE72" s="236"/>
      <c r="BF72" s="236"/>
      <c r="BG72" s="236"/>
      <c r="BH72" s="236"/>
      <c r="BI72" s="236"/>
      <c r="BJ72" s="236"/>
      <c r="BK72" s="248"/>
      <c r="BL72" s="235"/>
      <c r="BM72" s="237"/>
      <c r="BN72" s="294"/>
      <c r="BO72" s="236"/>
      <c r="BP72" s="248"/>
      <c r="BQ72" s="236"/>
      <c r="BR72" s="235"/>
      <c r="BS72" s="236"/>
      <c r="BT72" s="236"/>
      <c r="BU72" s="235"/>
      <c r="BV72" s="236"/>
      <c r="BW72" s="235"/>
      <c r="BX72" s="236"/>
      <c r="BY72" s="236"/>
      <c r="BZ72" s="235"/>
      <c r="CA72" s="236"/>
      <c r="CB72" s="236"/>
      <c r="CC72" s="236"/>
      <c r="CD72" s="235"/>
      <c r="CE72" s="236"/>
      <c r="CF72" s="236"/>
      <c r="CG72" s="236"/>
      <c r="CH72" s="236"/>
      <c r="CI72" s="235"/>
      <c r="CJ72" s="235"/>
      <c r="CK72" s="236"/>
      <c r="CL72" s="236"/>
      <c r="CM72" s="235"/>
      <c r="CN72" s="235"/>
      <c r="CO72" s="235"/>
      <c r="CP72" s="235"/>
      <c r="CQ72" s="235"/>
      <c r="CR72" s="235"/>
      <c r="CS72" s="236"/>
      <c r="CT72" s="236"/>
      <c r="CU72" s="235"/>
      <c r="CV72" s="236"/>
      <c r="CW72" s="237"/>
    </row>
    <row r="73" spans="1:101" ht="15.75">
      <c r="A73" s="231"/>
      <c r="B73" s="232" t="s">
        <v>103</v>
      </c>
      <c r="C73" s="233">
        <v>0</v>
      </c>
      <c r="D73" s="337"/>
      <c r="E73" s="250"/>
      <c r="F73" s="257"/>
      <c r="G73" s="250"/>
      <c r="H73" s="257"/>
      <c r="I73" s="257"/>
      <c r="J73" s="250"/>
      <c r="K73" s="257"/>
      <c r="L73" s="257"/>
      <c r="M73" s="295"/>
      <c r="N73" s="295"/>
      <c r="O73" s="295"/>
      <c r="P73" s="242"/>
      <c r="Q73" s="295"/>
      <c r="R73" s="295"/>
      <c r="S73" s="295"/>
      <c r="T73" s="338"/>
      <c r="U73" s="245"/>
      <c r="V73" s="242"/>
      <c r="W73" s="242"/>
      <c r="X73" s="242"/>
      <c r="Y73" s="242"/>
      <c r="Z73" s="242"/>
      <c r="AA73" s="242"/>
      <c r="AB73" s="242"/>
      <c r="AC73" s="242"/>
      <c r="AD73" s="242"/>
      <c r="AE73" s="242"/>
      <c r="AF73" s="242"/>
      <c r="AG73" s="242"/>
      <c r="AH73" s="242"/>
      <c r="AI73" s="242"/>
      <c r="AJ73" s="242"/>
      <c r="AK73" s="242"/>
      <c r="AL73" s="242"/>
      <c r="AM73" s="242"/>
      <c r="AN73" s="242"/>
      <c r="AO73" s="242"/>
      <c r="AP73" s="242"/>
      <c r="AQ73" s="242"/>
      <c r="AR73" s="237"/>
      <c r="AS73" s="245"/>
      <c r="AT73" s="295"/>
      <c r="AU73" s="295"/>
      <c r="AV73" s="242"/>
      <c r="AW73" s="295"/>
      <c r="AX73" s="242"/>
      <c r="AY73" s="242"/>
      <c r="AZ73" s="242"/>
      <c r="BA73" s="246"/>
      <c r="BB73" s="278"/>
      <c r="BC73" s="296"/>
      <c r="BD73" s="295"/>
      <c r="BE73" s="295"/>
      <c r="BF73" s="295"/>
      <c r="BG73" s="295"/>
      <c r="BH73" s="295"/>
      <c r="BI73" s="295"/>
      <c r="BJ73" s="295"/>
      <c r="BK73" s="295"/>
      <c r="BL73" s="242"/>
      <c r="BM73" s="338"/>
      <c r="BN73" s="245"/>
      <c r="BO73" s="295"/>
      <c r="BP73" s="295"/>
      <c r="BQ73" s="295"/>
      <c r="BR73" s="295"/>
      <c r="BS73" s="295"/>
      <c r="BT73" s="295"/>
      <c r="BU73" s="295"/>
      <c r="BV73" s="295"/>
      <c r="BW73" s="295"/>
      <c r="BX73" s="295"/>
      <c r="BY73" s="295"/>
      <c r="BZ73" s="295"/>
      <c r="CA73" s="295"/>
      <c r="CB73" s="295"/>
      <c r="CC73" s="295"/>
      <c r="CD73" s="242"/>
      <c r="CE73" s="295"/>
      <c r="CF73" s="295"/>
      <c r="CG73" s="295"/>
      <c r="CH73" s="295"/>
      <c r="CI73" s="242"/>
      <c r="CJ73" s="242"/>
      <c r="CK73" s="295"/>
      <c r="CL73" s="295"/>
      <c r="CM73" s="242"/>
      <c r="CN73" s="242"/>
      <c r="CO73" s="242"/>
      <c r="CP73" s="242"/>
      <c r="CQ73" s="242"/>
      <c r="CR73" s="242"/>
      <c r="CS73" s="295"/>
      <c r="CT73" s="295"/>
      <c r="CU73" s="242"/>
      <c r="CV73" s="295"/>
      <c r="CW73" s="338"/>
    </row>
    <row r="74" spans="1:101" ht="15.75">
      <c r="A74" s="231" t="s">
        <v>161</v>
      </c>
      <c r="B74" s="232" t="s">
        <v>128</v>
      </c>
      <c r="C74" s="266">
        <v>6.0000000000000001E-3</v>
      </c>
      <c r="D74" s="337"/>
      <c r="E74" s="250"/>
      <c r="F74" s="248"/>
      <c r="G74" s="250"/>
      <c r="H74" s="248"/>
      <c r="I74" s="248"/>
      <c r="J74" s="250"/>
      <c r="K74" s="248"/>
      <c r="L74" s="248"/>
      <c r="M74" s="236"/>
      <c r="N74" s="236"/>
      <c r="O74" s="248"/>
      <c r="P74" s="250">
        <v>1E-3</v>
      </c>
      <c r="Q74" s="236"/>
      <c r="R74" s="248"/>
      <c r="S74" s="248"/>
      <c r="T74" s="251"/>
      <c r="U74" s="337"/>
      <c r="V74" s="250"/>
      <c r="W74" s="248"/>
      <c r="X74" s="248"/>
      <c r="Y74" s="248"/>
      <c r="Z74" s="248"/>
      <c r="AA74" s="248">
        <v>3.0000000000000001E-3</v>
      </c>
      <c r="AB74" s="250"/>
      <c r="AC74" s="248"/>
      <c r="AD74" s="248"/>
      <c r="AE74" s="248"/>
      <c r="AF74" s="250"/>
      <c r="AG74" s="248"/>
      <c r="AH74" s="248"/>
      <c r="AI74" s="248">
        <v>2E-3</v>
      </c>
      <c r="AJ74" s="248"/>
      <c r="AK74" s="248"/>
      <c r="AL74" s="250"/>
      <c r="AM74" s="250"/>
      <c r="AN74" s="250"/>
      <c r="AO74" s="248"/>
      <c r="AP74" s="248"/>
      <c r="AQ74" s="248"/>
      <c r="AR74" s="237"/>
      <c r="AS74" s="337"/>
      <c r="AT74" s="248"/>
      <c r="AU74" s="248"/>
      <c r="AV74" s="250"/>
      <c r="AW74" s="248"/>
      <c r="AX74" s="248"/>
      <c r="AY74" s="248"/>
      <c r="AZ74" s="248"/>
      <c r="BA74" s="250"/>
      <c r="BB74" s="252"/>
      <c r="BC74" s="294"/>
      <c r="BD74" s="236"/>
      <c r="BE74" s="236"/>
      <c r="BF74" s="236"/>
      <c r="BG74" s="236"/>
      <c r="BH74" s="236"/>
      <c r="BI74" s="236"/>
      <c r="BJ74" s="236"/>
      <c r="BK74" s="248"/>
      <c r="BL74" s="235"/>
      <c r="BM74" s="237"/>
      <c r="BN74" s="337"/>
      <c r="BO74" s="236"/>
      <c r="BP74" s="248"/>
      <c r="BQ74" s="236"/>
      <c r="BR74" s="235"/>
      <c r="BS74" s="236"/>
      <c r="BT74" s="236"/>
      <c r="BU74" s="235"/>
      <c r="BV74" s="236"/>
      <c r="BW74" s="235"/>
      <c r="BX74" s="236"/>
      <c r="BY74" s="236"/>
      <c r="BZ74" s="235"/>
      <c r="CA74" s="236"/>
      <c r="CB74" s="236"/>
      <c r="CC74" s="236"/>
      <c r="CD74" s="235"/>
      <c r="CE74" s="236"/>
      <c r="CF74" s="236"/>
      <c r="CG74" s="236"/>
      <c r="CH74" s="236"/>
      <c r="CI74" s="235"/>
      <c r="CJ74" s="235"/>
      <c r="CK74" s="236"/>
      <c r="CL74" s="236"/>
      <c r="CM74" s="235"/>
      <c r="CN74" s="235"/>
      <c r="CO74" s="235"/>
      <c r="CP74" s="235"/>
      <c r="CQ74" s="235"/>
      <c r="CR74" s="235"/>
      <c r="CS74" s="248"/>
      <c r="CT74" s="248"/>
      <c r="CU74" s="235"/>
      <c r="CV74" s="236"/>
      <c r="CW74" s="237"/>
    </row>
    <row r="75" spans="1:101" ht="15.75">
      <c r="A75" s="231"/>
      <c r="B75" s="232" t="s">
        <v>103</v>
      </c>
      <c r="C75" s="233">
        <v>3.71</v>
      </c>
      <c r="D75" s="245"/>
      <c r="E75" s="242"/>
      <c r="F75" s="295"/>
      <c r="G75" s="242"/>
      <c r="H75" s="295"/>
      <c r="I75" s="295"/>
      <c r="J75" s="242"/>
      <c r="K75" s="295"/>
      <c r="L75" s="295"/>
      <c r="M75" s="295"/>
      <c r="N75" s="295"/>
      <c r="O75" s="295"/>
      <c r="P75" s="242">
        <v>0.62</v>
      </c>
      <c r="Q75" s="295"/>
      <c r="R75" s="295"/>
      <c r="S75" s="257"/>
      <c r="T75" s="339"/>
      <c r="U75" s="245"/>
      <c r="V75" s="242"/>
      <c r="W75" s="242"/>
      <c r="X75" s="242"/>
      <c r="Y75" s="242"/>
      <c r="Z75" s="242"/>
      <c r="AA75" s="242">
        <v>1.85</v>
      </c>
      <c r="AB75" s="242"/>
      <c r="AC75" s="242"/>
      <c r="AD75" s="242"/>
      <c r="AE75" s="242"/>
      <c r="AF75" s="242"/>
      <c r="AG75" s="242"/>
      <c r="AH75" s="242"/>
      <c r="AI75" s="242">
        <v>1.24</v>
      </c>
      <c r="AJ75" s="242"/>
      <c r="AK75" s="242"/>
      <c r="AL75" s="242"/>
      <c r="AM75" s="242"/>
      <c r="AN75" s="242"/>
      <c r="AO75" s="242"/>
      <c r="AP75" s="242"/>
      <c r="AQ75" s="242"/>
      <c r="AR75" s="251"/>
      <c r="AS75" s="245"/>
      <c r="AT75" s="295"/>
      <c r="AU75" s="295"/>
      <c r="AV75" s="242"/>
      <c r="AW75" s="295"/>
      <c r="AX75" s="295"/>
      <c r="AY75" s="295"/>
      <c r="AZ75" s="295"/>
      <c r="BA75" s="250"/>
      <c r="BB75" s="252"/>
      <c r="BC75" s="296"/>
      <c r="BD75" s="295"/>
      <c r="BE75" s="295"/>
      <c r="BF75" s="295"/>
      <c r="BG75" s="295"/>
      <c r="BH75" s="295"/>
      <c r="BI75" s="295"/>
      <c r="BJ75" s="295"/>
      <c r="BK75" s="295"/>
      <c r="BL75" s="295"/>
      <c r="BM75" s="338"/>
      <c r="BN75" s="245"/>
      <c r="BO75" s="295"/>
      <c r="BP75" s="295"/>
      <c r="BQ75" s="295"/>
      <c r="BR75" s="295"/>
      <c r="BS75" s="295"/>
      <c r="BT75" s="295"/>
      <c r="BU75" s="295"/>
      <c r="BV75" s="295"/>
      <c r="BW75" s="295"/>
      <c r="BX75" s="295"/>
      <c r="BY75" s="295"/>
      <c r="BZ75" s="295"/>
      <c r="CA75" s="295"/>
      <c r="CB75" s="295"/>
      <c r="CC75" s="295"/>
      <c r="CD75" s="242"/>
      <c r="CE75" s="295"/>
      <c r="CF75" s="295"/>
      <c r="CG75" s="295"/>
      <c r="CH75" s="295"/>
      <c r="CI75" s="242"/>
      <c r="CJ75" s="242"/>
      <c r="CK75" s="295"/>
      <c r="CL75" s="295"/>
      <c r="CM75" s="242"/>
      <c r="CN75" s="242"/>
      <c r="CO75" s="242"/>
      <c r="CP75" s="242"/>
      <c r="CQ75" s="242"/>
      <c r="CR75" s="242"/>
      <c r="CS75" s="295"/>
      <c r="CT75" s="295"/>
      <c r="CU75" s="242"/>
      <c r="CV75" s="295"/>
      <c r="CW75" s="338"/>
    </row>
    <row r="76" spans="1:101" ht="15.75">
      <c r="A76" s="231" t="s">
        <v>162</v>
      </c>
      <c r="B76" s="232" t="s">
        <v>128</v>
      </c>
      <c r="C76" s="233">
        <v>0</v>
      </c>
      <c r="D76" s="337"/>
      <c r="E76" s="250"/>
      <c r="F76" s="248"/>
      <c r="G76" s="250"/>
      <c r="H76" s="248"/>
      <c r="I76" s="248"/>
      <c r="J76" s="250"/>
      <c r="K76" s="248"/>
      <c r="L76" s="248"/>
      <c r="M76" s="236"/>
      <c r="N76" s="236"/>
      <c r="O76" s="248"/>
      <c r="P76" s="250"/>
      <c r="Q76" s="236"/>
      <c r="R76" s="248"/>
      <c r="S76" s="248"/>
      <c r="T76" s="251"/>
      <c r="U76" s="337"/>
      <c r="V76" s="250"/>
      <c r="W76" s="248"/>
      <c r="X76" s="248"/>
      <c r="Y76" s="248"/>
      <c r="Z76" s="248"/>
      <c r="AA76" s="248"/>
      <c r="AB76" s="250"/>
      <c r="AC76" s="248"/>
      <c r="AD76" s="248"/>
      <c r="AE76" s="248"/>
      <c r="AF76" s="250"/>
      <c r="AG76" s="248"/>
      <c r="AH76" s="248"/>
      <c r="AI76" s="248"/>
      <c r="AJ76" s="248"/>
      <c r="AK76" s="248"/>
      <c r="AL76" s="250"/>
      <c r="AM76" s="250"/>
      <c r="AN76" s="250"/>
      <c r="AO76" s="248"/>
      <c r="AP76" s="248"/>
      <c r="AQ76" s="248"/>
      <c r="AR76" s="237"/>
      <c r="AS76" s="337"/>
      <c r="AT76" s="248"/>
      <c r="AU76" s="248"/>
      <c r="AV76" s="250"/>
      <c r="AW76" s="248"/>
      <c r="AX76" s="248"/>
      <c r="AY76" s="248"/>
      <c r="AZ76" s="248"/>
      <c r="BA76" s="250"/>
      <c r="BB76" s="252"/>
      <c r="BC76" s="294"/>
      <c r="BD76" s="236"/>
      <c r="BE76" s="236"/>
      <c r="BF76" s="236"/>
      <c r="BG76" s="236"/>
      <c r="BH76" s="236"/>
      <c r="BI76" s="236"/>
      <c r="BJ76" s="236"/>
      <c r="BK76" s="248"/>
      <c r="BL76" s="235"/>
      <c r="BM76" s="237"/>
      <c r="BN76" s="337"/>
      <c r="BO76" s="236"/>
      <c r="BP76" s="248"/>
      <c r="BQ76" s="236"/>
      <c r="BR76" s="235"/>
      <c r="BS76" s="236"/>
      <c r="BT76" s="236"/>
      <c r="BU76" s="235"/>
      <c r="BV76" s="236"/>
      <c r="BW76" s="235"/>
      <c r="BX76" s="236"/>
      <c r="BY76" s="236"/>
      <c r="BZ76" s="235"/>
      <c r="CA76" s="236"/>
      <c r="CB76" s="236"/>
      <c r="CC76" s="236"/>
      <c r="CD76" s="235"/>
      <c r="CE76" s="236"/>
      <c r="CF76" s="236"/>
      <c r="CG76" s="236"/>
      <c r="CH76" s="236"/>
      <c r="CI76" s="235"/>
      <c r="CJ76" s="235"/>
      <c r="CK76" s="236"/>
      <c r="CL76" s="236"/>
      <c r="CM76" s="235"/>
      <c r="CN76" s="235"/>
      <c r="CO76" s="235"/>
      <c r="CP76" s="235"/>
      <c r="CQ76" s="235"/>
      <c r="CR76" s="235"/>
      <c r="CS76" s="236"/>
      <c r="CT76" s="236"/>
      <c r="CU76" s="235"/>
      <c r="CV76" s="236"/>
      <c r="CW76" s="237"/>
    </row>
    <row r="77" spans="1:101" ht="15.75">
      <c r="A77" s="231"/>
      <c r="B77" s="232" t="s">
        <v>103</v>
      </c>
      <c r="C77" s="233">
        <v>0</v>
      </c>
      <c r="D77" s="337"/>
      <c r="E77" s="250"/>
      <c r="F77" s="257"/>
      <c r="G77" s="250"/>
      <c r="H77" s="257"/>
      <c r="I77" s="257"/>
      <c r="J77" s="250"/>
      <c r="K77" s="257"/>
      <c r="L77" s="257"/>
      <c r="M77" s="295"/>
      <c r="N77" s="295"/>
      <c r="O77" s="295"/>
      <c r="P77" s="242"/>
      <c r="Q77" s="295"/>
      <c r="R77" s="257"/>
      <c r="S77" s="257"/>
      <c r="T77" s="339"/>
      <c r="U77" s="245"/>
      <c r="V77" s="242"/>
      <c r="W77" s="242"/>
      <c r="X77" s="242"/>
      <c r="Y77" s="242"/>
      <c r="Z77" s="242"/>
      <c r="AA77" s="242"/>
      <c r="AB77" s="242"/>
      <c r="AC77" s="242"/>
      <c r="AD77" s="242"/>
      <c r="AE77" s="242"/>
      <c r="AF77" s="242"/>
      <c r="AG77" s="242"/>
      <c r="AH77" s="242"/>
      <c r="AI77" s="242"/>
      <c r="AJ77" s="242"/>
      <c r="AK77" s="242"/>
      <c r="AL77" s="242"/>
      <c r="AM77" s="242"/>
      <c r="AN77" s="242"/>
      <c r="AO77" s="242"/>
      <c r="AP77" s="242"/>
      <c r="AQ77" s="242"/>
      <c r="AR77" s="237"/>
      <c r="AS77" s="245"/>
      <c r="AT77" s="295"/>
      <c r="AU77" s="295"/>
      <c r="AV77" s="242"/>
      <c r="AW77" s="295"/>
      <c r="AX77" s="295"/>
      <c r="AY77" s="295"/>
      <c r="AZ77" s="295"/>
      <c r="BA77" s="250"/>
      <c r="BB77" s="252"/>
      <c r="BC77" s="296"/>
      <c r="BD77" s="295"/>
      <c r="BE77" s="295"/>
      <c r="BF77" s="295"/>
      <c r="BG77" s="295"/>
      <c r="BH77" s="295"/>
      <c r="BI77" s="295"/>
      <c r="BJ77" s="295"/>
      <c r="BK77" s="295"/>
      <c r="BL77" s="242"/>
      <c r="BM77" s="338"/>
      <c r="BN77" s="245"/>
      <c r="BO77" s="295"/>
      <c r="BP77" s="295"/>
      <c r="BQ77" s="295"/>
      <c r="BR77" s="242"/>
      <c r="BS77" s="295"/>
      <c r="BT77" s="295"/>
      <c r="BU77" s="295"/>
      <c r="BV77" s="295"/>
      <c r="BW77" s="295"/>
      <c r="BX77" s="295"/>
      <c r="BY77" s="295"/>
      <c r="BZ77" s="242"/>
      <c r="CA77" s="295"/>
      <c r="CB77" s="295"/>
      <c r="CC77" s="295"/>
      <c r="CD77" s="242"/>
      <c r="CE77" s="295"/>
      <c r="CF77" s="295"/>
      <c r="CG77" s="295"/>
      <c r="CH77" s="295"/>
      <c r="CI77" s="242"/>
      <c r="CJ77" s="242"/>
      <c r="CK77" s="295"/>
      <c r="CL77" s="295"/>
      <c r="CM77" s="242"/>
      <c r="CN77" s="242"/>
      <c r="CO77" s="242"/>
      <c r="CP77" s="242"/>
      <c r="CQ77" s="242"/>
      <c r="CR77" s="242"/>
      <c r="CS77" s="295"/>
      <c r="CT77" s="295"/>
      <c r="CU77" s="242"/>
      <c r="CV77" s="243"/>
      <c r="CW77" s="253"/>
    </row>
    <row r="78" spans="1:101" ht="15.75">
      <c r="A78" s="231" t="s">
        <v>163</v>
      </c>
      <c r="B78" s="232" t="s">
        <v>128</v>
      </c>
      <c r="C78" s="266">
        <v>1.6E-2</v>
      </c>
      <c r="D78" s="337"/>
      <c r="E78" s="250"/>
      <c r="F78" s="248"/>
      <c r="G78" s="250"/>
      <c r="H78" s="248">
        <v>2E-3</v>
      </c>
      <c r="I78" s="257"/>
      <c r="J78" s="250"/>
      <c r="K78" s="248"/>
      <c r="L78" s="248"/>
      <c r="M78" s="236"/>
      <c r="N78" s="236"/>
      <c r="O78" s="248"/>
      <c r="P78" s="250"/>
      <c r="Q78" s="236"/>
      <c r="R78" s="248"/>
      <c r="S78" s="248"/>
      <c r="T78" s="251">
        <v>2E-3</v>
      </c>
      <c r="U78" s="337"/>
      <c r="V78" s="250"/>
      <c r="W78" s="248"/>
      <c r="X78" s="248"/>
      <c r="Y78" s="248"/>
      <c r="Z78" s="248"/>
      <c r="AA78" s="257"/>
      <c r="AB78" s="250"/>
      <c r="AC78" s="248">
        <v>2.5000000000000001E-3</v>
      </c>
      <c r="AD78" s="248"/>
      <c r="AE78" s="248">
        <v>2.5000000000000001E-3</v>
      </c>
      <c r="AF78" s="250">
        <v>3.0000000000000001E-3</v>
      </c>
      <c r="AG78" s="248"/>
      <c r="AH78" s="248"/>
      <c r="AI78" s="248">
        <v>2E-3</v>
      </c>
      <c r="AJ78" s="248"/>
      <c r="AK78" s="248"/>
      <c r="AL78" s="250"/>
      <c r="AM78" s="250"/>
      <c r="AN78" s="250"/>
      <c r="AO78" s="248"/>
      <c r="AP78" s="248"/>
      <c r="AQ78" s="248">
        <v>2E-3</v>
      </c>
      <c r="AR78" s="251"/>
      <c r="AS78" s="258"/>
      <c r="AT78" s="248"/>
      <c r="AU78" s="248"/>
      <c r="AV78" s="248"/>
      <c r="AW78" s="248"/>
      <c r="AX78" s="248"/>
      <c r="AY78" s="250"/>
      <c r="AZ78" s="248"/>
      <c r="BA78" s="250"/>
      <c r="BB78" s="252"/>
      <c r="BC78" s="294"/>
      <c r="BD78" s="236"/>
      <c r="BE78" s="236"/>
      <c r="BF78" s="236"/>
      <c r="BG78" s="236"/>
      <c r="BH78" s="236"/>
      <c r="BI78" s="236"/>
      <c r="BJ78" s="236"/>
      <c r="BK78" s="248"/>
      <c r="BL78" s="235"/>
      <c r="BM78" s="237"/>
      <c r="BN78" s="337"/>
      <c r="BO78" s="236"/>
      <c r="BP78" s="248"/>
      <c r="BQ78" s="248"/>
      <c r="BR78" s="235"/>
      <c r="BS78" s="248"/>
      <c r="BT78" s="236"/>
      <c r="BU78" s="235"/>
      <c r="BV78" s="236"/>
      <c r="BW78" s="235"/>
      <c r="BX78" s="236"/>
      <c r="BY78" s="248"/>
      <c r="BZ78" s="235"/>
      <c r="CA78" s="236"/>
      <c r="CB78" s="236"/>
      <c r="CC78" s="235"/>
      <c r="CD78" s="235"/>
      <c r="CE78" s="236"/>
      <c r="CF78" s="236"/>
      <c r="CG78" s="236"/>
      <c r="CH78" s="236"/>
      <c r="CI78" s="235"/>
      <c r="CJ78" s="235"/>
      <c r="CK78" s="236"/>
      <c r="CL78" s="236"/>
      <c r="CM78" s="235"/>
      <c r="CN78" s="235"/>
      <c r="CO78" s="235"/>
      <c r="CP78" s="235"/>
      <c r="CQ78" s="235"/>
      <c r="CR78" s="235"/>
      <c r="CS78" s="236"/>
      <c r="CT78" s="236"/>
      <c r="CU78" s="235"/>
      <c r="CV78" s="236"/>
      <c r="CW78" s="237"/>
    </row>
    <row r="79" spans="1:101" ht="15.75">
      <c r="A79" s="231"/>
      <c r="B79" s="232" t="s">
        <v>103</v>
      </c>
      <c r="C79" s="233">
        <v>33.92</v>
      </c>
      <c r="D79" s="245"/>
      <c r="E79" s="242"/>
      <c r="F79" s="295"/>
      <c r="G79" s="295"/>
      <c r="H79" s="295">
        <v>4.24</v>
      </c>
      <c r="I79" s="295"/>
      <c r="J79" s="242"/>
      <c r="K79" s="295"/>
      <c r="L79" s="295"/>
      <c r="M79" s="295"/>
      <c r="N79" s="295"/>
      <c r="O79" s="295"/>
      <c r="P79" s="242"/>
      <c r="Q79" s="295"/>
      <c r="R79" s="295"/>
      <c r="S79" s="295"/>
      <c r="T79" s="338">
        <v>4.24</v>
      </c>
      <c r="U79" s="245"/>
      <c r="V79" s="242"/>
      <c r="W79" s="242"/>
      <c r="X79" s="242"/>
      <c r="Y79" s="242"/>
      <c r="Z79" s="242"/>
      <c r="AA79" s="242"/>
      <c r="AB79" s="242"/>
      <c r="AC79" s="242">
        <v>5.3</v>
      </c>
      <c r="AD79" s="242"/>
      <c r="AE79" s="242">
        <v>5.3</v>
      </c>
      <c r="AF79" s="242">
        <v>6.36</v>
      </c>
      <c r="AG79" s="242"/>
      <c r="AH79" s="242"/>
      <c r="AI79" s="242">
        <v>4.24</v>
      </c>
      <c r="AJ79" s="242"/>
      <c r="AK79" s="295"/>
      <c r="AL79" s="242"/>
      <c r="AM79" s="242"/>
      <c r="AN79" s="242"/>
      <c r="AO79" s="242"/>
      <c r="AP79" s="242"/>
      <c r="AQ79" s="242">
        <v>4.24</v>
      </c>
      <c r="AR79" s="244"/>
      <c r="AS79" s="245"/>
      <c r="AT79" s="295"/>
      <c r="AU79" s="295"/>
      <c r="AV79" s="295"/>
      <c r="AW79" s="295"/>
      <c r="AX79" s="295"/>
      <c r="AY79" s="295"/>
      <c r="AZ79" s="295"/>
      <c r="BA79" s="246"/>
      <c r="BB79" s="278"/>
      <c r="BC79" s="296"/>
      <c r="BD79" s="295"/>
      <c r="BE79" s="295"/>
      <c r="BF79" s="295"/>
      <c r="BG79" s="295"/>
      <c r="BH79" s="295"/>
      <c r="BI79" s="295"/>
      <c r="BJ79" s="295"/>
      <c r="BK79" s="295"/>
      <c r="BL79" s="242"/>
      <c r="BM79" s="338"/>
      <c r="BN79" s="245"/>
      <c r="BO79" s="295"/>
      <c r="BP79" s="295"/>
      <c r="BQ79" s="295"/>
      <c r="BR79" s="295"/>
      <c r="BS79" s="295"/>
      <c r="BT79" s="295"/>
      <c r="BU79" s="295"/>
      <c r="BV79" s="295"/>
      <c r="BW79" s="295"/>
      <c r="BX79" s="295"/>
      <c r="BY79" s="295"/>
      <c r="BZ79" s="295"/>
      <c r="CA79" s="295"/>
      <c r="CB79" s="295"/>
      <c r="CC79" s="295"/>
      <c r="CD79" s="242"/>
      <c r="CE79" s="295"/>
      <c r="CF79" s="295"/>
      <c r="CG79" s="295"/>
      <c r="CH79" s="295"/>
      <c r="CI79" s="242"/>
      <c r="CJ79" s="242"/>
      <c r="CK79" s="295"/>
      <c r="CL79" s="295"/>
      <c r="CM79" s="242"/>
      <c r="CN79" s="242"/>
      <c r="CO79" s="242"/>
      <c r="CP79" s="242"/>
      <c r="CQ79" s="242"/>
      <c r="CR79" s="242"/>
      <c r="CS79" s="295"/>
      <c r="CT79" s="295"/>
      <c r="CU79" s="295"/>
      <c r="CV79" s="295"/>
      <c r="CW79" s="338"/>
    </row>
    <row r="80" spans="1:101" s="275" customFormat="1" ht="15.75">
      <c r="A80" s="272" t="s">
        <v>164</v>
      </c>
      <c r="B80" s="232" t="s">
        <v>122</v>
      </c>
      <c r="C80" s="268">
        <v>9</v>
      </c>
      <c r="D80" s="234"/>
      <c r="E80" s="235"/>
      <c r="F80" s="235"/>
      <c r="G80" s="235"/>
      <c r="H80" s="235"/>
      <c r="I80" s="235"/>
      <c r="J80" s="235"/>
      <c r="K80" s="235"/>
      <c r="L80" s="235"/>
      <c r="M80" s="235"/>
      <c r="N80" s="235"/>
      <c r="O80" s="235"/>
      <c r="P80" s="235"/>
      <c r="Q80" s="235"/>
      <c r="R80" s="235">
        <v>2</v>
      </c>
      <c r="S80" s="235"/>
      <c r="T80" s="239"/>
      <c r="U80" s="234"/>
      <c r="V80" s="235"/>
      <c r="W80" s="235"/>
      <c r="X80" s="235"/>
      <c r="Y80" s="235"/>
      <c r="Z80" s="235"/>
      <c r="AA80" s="235"/>
      <c r="AB80" s="235"/>
      <c r="AC80" s="235">
        <v>1</v>
      </c>
      <c r="AD80" s="235"/>
      <c r="AE80" s="235"/>
      <c r="AF80" s="235"/>
      <c r="AG80" s="235">
        <v>3</v>
      </c>
      <c r="AH80" s="235"/>
      <c r="AI80" s="235"/>
      <c r="AJ80" s="235"/>
      <c r="AK80" s="235"/>
      <c r="AL80" s="235"/>
      <c r="AM80" s="235"/>
      <c r="AN80" s="235"/>
      <c r="AO80" s="235"/>
      <c r="AP80" s="235"/>
      <c r="AQ80" s="235">
        <v>1</v>
      </c>
      <c r="AR80" s="239"/>
      <c r="AS80" s="269"/>
      <c r="AT80" s="260"/>
      <c r="AU80" s="260"/>
      <c r="AV80" s="260"/>
      <c r="AW80" s="260"/>
      <c r="AX80" s="260"/>
      <c r="AY80" s="260"/>
      <c r="AZ80" s="260"/>
      <c r="BA80" s="260"/>
      <c r="BB80" s="281"/>
      <c r="BC80" s="234"/>
      <c r="BD80" s="235"/>
      <c r="BE80" s="235"/>
      <c r="BF80" s="235"/>
      <c r="BG80" s="235"/>
      <c r="BH80" s="235"/>
      <c r="BI80" s="235"/>
      <c r="BJ80" s="235"/>
      <c r="BK80" s="235"/>
      <c r="BL80" s="235"/>
      <c r="BM80" s="239"/>
      <c r="BN80" s="234">
        <v>1</v>
      </c>
      <c r="BO80" s="235"/>
      <c r="BP80" s="250"/>
      <c r="BQ80" s="235"/>
      <c r="BR80" s="235"/>
      <c r="BS80" s="235"/>
      <c r="BT80" s="235">
        <v>1</v>
      </c>
      <c r="BU80" s="235"/>
      <c r="BV80" s="235"/>
      <c r="BW80" s="235"/>
      <c r="BX80" s="235"/>
      <c r="BY80" s="235"/>
      <c r="BZ80" s="235"/>
      <c r="CA80" s="235"/>
      <c r="CB80" s="235"/>
      <c r="CC80" s="235"/>
      <c r="CD80" s="235"/>
      <c r="CE80" s="235"/>
      <c r="CF80" s="235"/>
      <c r="CG80" s="235"/>
      <c r="CH80" s="235"/>
      <c r="CI80" s="235"/>
      <c r="CJ80" s="235"/>
      <c r="CK80" s="235"/>
      <c r="CL80" s="235"/>
      <c r="CM80" s="235"/>
      <c r="CN80" s="235"/>
      <c r="CO80" s="235"/>
      <c r="CP80" s="235"/>
      <c r="CQ80" s="235"/>
      <c r="CR80" s="235"/>
      <c r="CS80" s="235"/>
      <c r="CT80" s="235"/>
      <c r="CU80" s="235"/>
      <c r="CV80" s="235"/>
      <c r="CW80" s="239"/>
    </row>
    <row r="81" spans="1:101" s="275" customFormat="1" ht="15.75">
      <c r="A81" s="298"/>
      <c r="B81" s="232" t="s">
        <v>103</v>
      </c>
      <c r="C81" s="233">
        <v>53.879999999999995</v>
      </c>
      <c r="D81" s="245"/>
      <c r="E81" s="242"/>
      <c r="F81" s="242"/>
      <c r="G81" s="242"/>
      <c r="H81" s="242"/>
      <c r="I81" s="242"/>
      <c r="J81" s="242"/>
      <c r="K81" s="242"/>
      <c r="L81" s="242"/>
      <c r="M81" s="242"/>
      <c r="N81" s="242"/>
      <c r="O81" s="242"/>
      <c r="P81" s="242"/>
      <c r="Q81" s="242"/>
      <c r="R81" s="242">
        <v>10.039999999999999</v>
      </c>
      <c r="S81" s="242"/>
      <c r="T81" s="244"/>
      <c r="U81" s="245"/>
      <c r="V81" s="242"/>
      <c r="W81" s="242"/>
      <c r="X81" s="242"/>
      <c r="Y81" s="242"/>
      <c r="Z81" s="242"/>
      <c r="AA81" s="242"/>
      <c r="AB81" s="242"/>
      <c r="AC81" s="242">
        <v>6.79</v>
      </c>
      <c r="AD81" s="242"/>
      <c r="AE81" s="242"/>
      <c r="AF81" s="242"/>
      <c r="AG81" s="242">
        <v>19.3</v>
      </c>
      <c r="AH81" s="242"/>
      <c r="AI81" s="242"/>
      <c r="AJ81" s="242"/>
      <c r="AK81" s="242"/>
      <c r="AL81" s="242"/>
      <c r="AM81" s="242"/>
      <c r="AN81" s="242"/>
      <c r="AO81" s="242"/>
      <c r="AP81" s="242"/>
      <c r="AQ81" s="242">
        <v>6.47</v>
      </c>
      <c r="AR81" s="244"/>
      <c r="AS81" s="245"/>
      <c r="AT81" s="242"/>
      <c r="AU81" s="242"/>
      <c r="AV81" s="242"/>
      <c r="AW81" s="242"/>
      <c r="AX81" s="242"/>
      <c r="AY81" s="242"/>
      <c r="AZ81" s="242"/>
      <c r="BA81" s="242"/>
      <c r="BB81" s="244"/>
      <c r="BC81" s="245"/>
      <c r="BD81" s="242"/>
      <c r="BE81" s="242"/>
      <c r="BF81" s="242"/>
      <c r="BG81" s="242"/>
      <c r="BH81" s="242"/>
      <c r="BI81" s="242"/>
      <c r="BJ81" s="242"/>
      <c r="BK81" s="242"/>
      <c r="BL81" s="242"/>
      <c r="BM81" s="244"/>
      <c r="BN81" s="245">
        <v>5</v>
      </c>
      <c r="BO81" s="242"/>
      <c r="BP81" s="242"/>
      <c r="BQ81" s="242"/>
      <c r="BR81" s="242"/>
      <c r="BS81" s="242"/>
      <c r="BT81" s="242">
        <v>6.28</v>
      </c>
      <c r="BU81" s="242"/>
      <c r="BV81" s="242"/>
      <c r="BW81" s="242"/>
      <c r="BX81" s="242"/>
      <c r="BY81" s="242"/>
      <c r="BZ81" s="242"/>
      <c r="CA81" s="242"/>
      <c r="CB81" s="242"/>
      <c r="CC81" s="242"/>
      <c r="CD81" s="242"/>
      <c r="CE81" s="242"/>
      <c r="CF81" s="242"/>
      <c r="CG81" s="242"/>
      <c r="CH81" s="242"/>
      <c r="CI81" s="242"/>
      <c r="CJ81" s="242"/>
      <c r="CK81" s="242"/>
      <c r="CL81" s="242"/>
      <c r="CM81" s="242"/>
      <c r="CN81" s="242"/>
      <c r="CO81" s="242"/>
      <c r="CP81" s="242"/>
      <c r="CQ81" s="242"/>
      <c r="CR81" s="242"/>
      <c r="CS81" s="242"/>
      <c r="CT81" s="242"/>
      <c r="CU81" s="242"/>
      <c r="CV81" s="242"/>
      <c r="CW81" s="244"/>
    </row>
    <row r="82" spans="1:101" ht="15.75">
      <c r="A82" s="267" t="s">
        <v>165</v>
      </c>
      <c r="B82" s="232" t="s">
        <v>122</v>
      </c>
      <c r="C82" s="268">
        <v>7</v>
      </c>
      <c r="D82" s="234"/>
      <c r="E82" s="235"/>
      <c r="F82" s="236"/>
      <c r="G82" s="235"/>
      <c r="H82" s="236"/>
      <c r="I82" s="236"/>
      <c r="J82" s="235"/>
      <c r="K82" s="236"/>
      <c r="L82" s="236"/>
      <c r="M82" s="236"/>
      <c r="N82" s="236"/>
      <c r="O82" s="236"/>
      <c r="P82" s="235"/>
      <c r="Q82" s="236"/>
      <c r="R82" s="236"/>
      <c r="S82" s="236"/>
      <c r="T82" s="237">
        <v>1</v>
      </c>
      <c r="U82" s="294"/>
      <c r="V82" s="235"/>
      <c r="W82" s="235"/>
      <c r="X82" s="236"/>
      <c r="Y82" s="236"/>
      <c r="Z82" s="236"/>
      <c r="AA82" s="282"/>
      <c r="AB82" s="235"/>
      <c r="AC82" s="236"/>
      <c r="AD82" s="236"/>
      <c r="AE82" s="236"/>
      <c r="AF82" s="235"/>
      <c r="AG82" s="236"/>
      <c r="AH82" s="236"/>
      <c r="AI82" s="236"/>
      <c r="AJ82" s="236"/>
      <c r="AK82" s="236"/>
      <c r="AL82" s="235"/>
      <c r="AM82" s="235"/>
      <c r="AN82" s="235"/>
      <c r="AO82" s="236"/>
      <c r="AP82" s="236"/>
      <c r="AQ82" s="236"/>
      <c r="AR82" s="237"/>
      <c r="AS82" s="341"/>
      <c r="AT82" s="270"/>
      <c r="AU82" s="270"/>
      <c r="AV82" s="260"/>
      <c r="AW82" s="270"/>
      <c r="AX82" s="270"/>
      <c r="AY82" s="270"/>
      <c r="AZ82" s="270"/>
      <c r="BA82" s="260"/>
      <c r="BB82" s="281"/>
      <c r="BC82" s="294"/>
      <c r="BD82" s="241"/>
      <c r="BE82" s="236"/>
      <c r="BF82" s="236"/>
      <c r="BG82" s="236"/>
      <c r="BH82" s="236"/>
      <c r="BI82" s="241"/>
      <c r="BJ82" s="236"/>
      <c r="BK82" s="236"/>
      <c r="BL82" s="241"/>
      <c r="BM82" s="237"/>
      <c r="BN82" s="294"/>
      <c r="BO82" s="236"/>
      <c r="BP82" s="270"/>
      <c r="BQ82" s="236">
        <v>1</v>
      </c>
      <c r="BR82" s="235"/>
      <c r="BS82" s="236"/>
      <c r="BT82" s="236"/>
      <c r="BU82" s="236"/>
      <c r="BV82" s="236"/>
      <c r="BW82" s="235">
        <v>1</v>
      </c>
      <c r="BX82" s="236"/>
      <c r="BY82" s="236">
        <v>2</v>
      </c>
      <c r="BZ82" s="235"/>
      <c r="CA82" s="236"/>
      <c r="CB82" s="236"/>
      <c r="CC82" s="236">
        <v>2</v>
      </c>
      <c r="CD82" s="235"/>
      <c r="CE82" s="236"/>
      <c r="CF82" s="236"/>
      <c r="CG82" s="236"/>
      <c r="CH82" s="236"/>
      <c r="CI82" s="235"/>
      <c r="CJ82" s="235"/>
      <c r="CK82" s="236"/>
      <c r="CL82" s="236"/>
      <c r="CM82" s="235"/>
      <c r="CN82" s="235"/>
      <c r="CO82" s="235"/>
      <c r="CP82" s="235"/>
      <c r="CQ82" s="235"/>
      <c r="CR82" s="235"/>
      <c r="CS82" s="236"/>
      <c r="CT82" s="236"/>
      <c r="CU82" s="235"/>
      <c r="CV82" s="236"/>
      <c r="CW82" s="237"/>
    </row>
    <row r="83" spans="1:101" ht="15.75">
      <c r="A83" s="267" t="s">
        <v>166</v>
      </c>
      <c r="B83" s="232" t="s">
        <v>103</v>
      </c>
      <c r="C83" s="233">
        <v>9.3000000000000007</v>
      </c>
      <c r="D83" s="245"/>
      <c r="E83" s="242"/>
      <c r="F83" s="295"/>
      <c r="G83" s="295"/>
      <c r="H83" s="295"/>
      <c r="I83" s="295"/>
      <c r="J83" s="242"/>
      <c r="K83" s="242"/>
      <c r="L83" s="295"/>
      <c r="M83" s="295"/>
      <c r="N83" s="295"/>
      <c r="O83" s="295"/>
      <c r="P83" s="242"/>
      <c r="Q83" s="295"/>
      <c r="R83" s="295"/>
      <c r="S83" s="242"/>
      <c r="T83" s="338">
        <v>0.46</v>
      </c>
      <c r="U83" s="245"/>
      <c r="V83" s="242"/>
      <c r="W83" s="242"/>
      <c r="X83" s="242"/>
      <c r="Y83" s="242"/>
      <c r="Z83" s="242"/>
      <c r="AA83" s="243"/>
      <c r="AB83" s="242"/>
      <c r="AC83" s="242"/>
      <c r="AD83" s="242"/>
      <c r="AE83" s="242"/>
      <c r="AF83" s="242"/>
      <c r="AG83" s="242"/>
      <c r="AH83" s="242"/>
      <c r="AI83" s="242"/>
      <c r="AJ83" s="242"/>
      <c r="AK83" s="242"/>
      <c r="AL83" s="242"/>
      <c r="AM83" s="242"/>
      <c r="AN83" s="242"/>
      <c r="AO83" s="242"/>
      <c r="AP83" s="242"/>
      <c r="AQ83" s="242"/>
      <c r="AR83" s="244"/>
      <c r="AS83" s="245"/>
      <c r="AT83" s="295"/>
      <c r="AU83" s="242"/>
      <c r="AV83" s="295"/>
      <c r="AW83" s="295"/>
      <c r="AX83" s="242"/>
      <c r="AY83" s="295"/>
      <c r="AZ83" s="295"/>
      <c r="BA83" s="250"/>
      <c r="BB83" s="252"/>
      <c r="BC83" s="296"/>
      <c r="BD83" s="295"/>
      <c r="BE83" s="295"/>
      <c r="BF83" s="295"/>
      <c r="BG83" s="295"/>
      <c r="BH83" s="295"/>
      <c r="BI83" s="295"/>
      <c r="BJ83" s="295"/>
      <c r="BK83" s="295"/>
      <c r="BL83" s="295"/>
      <c r="BM83" s="338"/>
      <c r="BN83" s="245"/>
      <c r="BO83" s="295"/>
      <c r="BP83" s="295"/>
      <c r="BQ83" s="295">
        <v>0.89</v>
      </c>
      <c r="BR83" s="295"/>
      <c r="BS83" s="295"/>
      <c r="BT83" s="295"/>
      <c r="BU83" s="295"/>
      <c r="BV83" s="295"/>
      <c r="BW83" s="295">
        <v>2.06</v>
      </c>
      <c r="BX83" s="295"/>
      <c r="BY83" s="295">
        <v>1.78</v>
      </c>
      <c r="BZ83" s="295"/>
      <c r="CA83" s="295"/>
      <c r="CB83" s="295"/>
      <c r="CC83" s="295">
        <v>4.1100000000000003</v>
      </c>
      <c r="CD83" s="242"/>
      <c r="CE83" s="295"/>
      <c r="CF83" s="295"/>
      <c r="CG83" s="295"/>
      <c r="CH83" s="295"/>
      <c r="CI83" s="242"/>
      <c r="CJ83" s="242"/>
      <c r="CK83" s="295"/>
      <c r="CL83" s="295"/>
      <c r="CM83" s="242"/>
      <c r="CN83" s="242"/>
      <c r="CO83" s="242"/>
      <c r="CP83" s="242"/>
      <c r="CQ83" s="242"/>
      <c r="CR83" s="295"/>
      <c r="CS83" s="295"/>
      <c r="CT83" s="295"/>
      <c r="CU83" s="295"/>
      <c r="CV83" s="295"/>
      <c r="CW83" s="338"/>
    </row>
    <row r="84" spans="1:101" ht="15.75">
      <c r="A84" s="284" t="s">
        <v>167</v>
      </c>
      <c r="B84" s="285" t="s">
        <v>103</v>
      </c>
      <c r="C84" s="286">
        <v>164.84999999999997</v>
      </c>
      <c r="D84" s="287">
        <v>0</v>
      </c>
      <c r="E84" s="288">
        <v>0</v>
      </c>
      <c r="F84" s="288">
        <v>0</v>
      </c>
      <c r="G84" s="288">
        <v>0</v>
      </c>
      <c r="H84" s="288">
        <v>7.93</v>
      </c>
      <c r="I84" s="288">
        <v>5.67</v>
      </c>
      <c r="J84" s="288">
        <v>0</v>
      </c>
      <c r="K84" s="288">
        <v>0</v>
      </c>
      <c r="L84" s="288">
        <v>0</v>
      </c>
      <c r="M84" s="288">
        <v>0</v>
      </c>
      <c r="N84" s="288">
        <v>0</v>
      </c>
      <c r="O84" s="288">
        <v>7.26</v>
      </c>
      <c r="P84" s="288">
        <v>4.63</v>
      </c>
      <c r="Q84" s="288">
        <v>0</v>
      </c>
      <c r="R84" s="288">
        <v>0</v>
      </c>
      <c r="S84" s="288">
        <v>0</v>
      </c>
      <c r="T84" s="286">
        <v>0</v>
      </c>
      <c r="U84" s="287">
        <v>0</v>
      </c>
      <c r="V84" s="288">
        <v>1.98</v>
      </c>
      <c r="W84" s="288">
        <v>0</v>
      </c>
      <c r="X84" s="288">
        <v>0</v>
      </c>
      <c r="Y84" s="288">
        <v>0</v>
      </c>
      <c r="Z84" s="288">
        <v>0</v>
      </c>
      <c r="AA84" s="288">
        <v>0</v>
      </c>
      <c r="AB84" s="288">
        <v>0</v>
      </c>
      <c r="AC84" s="288">
        <v>0</v>
      </c>
      <c r="AD84" s="288">
        <v>0</v>
      </c>
      <c r="AE84" s="288">
        <v>0</v>
      </c>
      <c r="AF84" s="288">
        <v>6.61</v>
      </c>
      <c r="AG84" s="288">
        <v>0</v>
      </c>
      <c r="AH84" s="288">
        <v>0</v>
      </c>
      <c r="AI84" s="288">
        <v>0</v>
      </c>
      <c r="AJ84" s="288">
        <v>3.41</v>
      </c>
      <c r="AK84" s="288">
        <v>75.760000000000005</v>
      </c>
      <c r="AL84" s="288">
        <v>0</v>
      </c>
      <c r="AM84" s="288">
        <v>0</v>
      </c>
      <c r="AN84" s="288">
        <v>0</v>
      </c>
      <c r="AO84" s="288">
        <v>0</v>
      </c>
      <c r="AP84" s="288">
        <v>0</v>
      </c>
      <c r="AQ84" s="288">
        <v>0</v>
      </c>
      <c r="AR84" s="286">
        <v>0</v>
      </c>
      <c r="AS84" s="287">
        <v>0</v>
      </c>
      <c r="AT84" s="288">
        <v>0</v>
      </c>
      <c r="AU84" s="288">
        <v>0</v>
      </c>
      <c r="AV84" s="288">
        <v>0</v>
      </c>
      <c r="AW84" s="288">
        <v>0</v>
      </c>
      <c r="AX84" s="288">
        <v>0.31</v>
      </c>
      <c r="AY84" s="288">
        <v>0</v>
      </c>
      <c r="AZ84" s="288">
        <v>0</v>
      </c>
      <c r="BA84" s="288">
        <v>0</v>
      </c>
      <c r="BB84" s="286">
        <v>0</v>
      </c>
      <c r="BC84" s="287">
        <v>0</v>
      </c>
      <c r="BD84" s="288">
        <v>0</v>
      </c>
      <c r="BE84" s="288">
        <v>3.58</v>
      </c>
      <c r="BF84" s="288">
        <v>0</v>
      </c>
      <c r="BG84" s="288">
        <v>0</v>
      </c>
      <c r="BH84" s="288">
        <v>3.58</v>
      </c>
      <c r="BI84" s="288">
        <v>0</v>
      </c>
      <c r="BJ84" s="288">
        <v>0</v>
      </c>
      <c r="BK84" s="288">
        <v>0</v>
      </c>
      <c r="BL84" s="288">
        <v>0</v>
      </c>
      <c r="BM84" s="286">
        <v>10.72</v>
      </c>
      <c r="BN84" s="287">
        <v>0</v>
      </c>
      <c r="BO84" s="288">
        <v>0</v>
      </c>
      <c r="BP84" s="288">
        <v>0</v>
      </c>
      <c r="BQ84" s="288">
        <v>0</v>
      </c>
      <c r="BR84" s="288">
        <v>0</v>
      </c>
      <c r="BS84" s="288">
        <v>0</v>
      </c>
      <c r="BT84" s="288">
        <v>0</v>
      </c>
      <c r="BU84" s="288">
        <v>0</v>
      </c>
      <c r="BV84" s="288">
        <v>0</v>
      </c>
      <c r="BW84" s="288">
        <v>0</v>
      </c>
      <c r="BX84" s="288">
        <v>0</v>
      </c>
      <c r="BY84" s="288">
        <v>21.27</v>
      </c>
      <c r="BZ84" s="288">
        <v>6.07</v>
      </c>
      <c r="CA84" s="288">
        <v>6.07</v>
      </c>
      <c r="CB84" s="288">
        <v>0</v>
      </c>
      <c r="CC84" s="288">
        <v>0</v>
      </c>
      <c r="CD84" s="288">
        <v>0</v>
      </c>
      <c r="CE84" s="288">
        <v>0</v>
      </c>
      <c r="CF84" s="288">
        <v>0</v>
      </c>
      <c r="CG84" s="288">
        <v>0</v>
      </c>
      <c r="CH84" s="288">
        <v>0</v>
      </c>
      <c r="CI84" s="288">
        <v>0</v>
      </c>
      <c r="CJ84" s="288">
        <v>0</v>
      </c>
      <c r="CK84" s="288">
        <v>0</v>
      </c>
      <c r="CL84" s="288">
        <v>0</v>
      </c>
      <c r="CM84" s="288">
        <v>0</v>
      </c>
      <c r="CN84" s="288">
        <v>0</v>
      </c>
      <c r="CO84" s="288">
        <v>0</v>
      </c>
      <c r="CP84" s="288">
        <v>0</v>
      </c>
      <c r="CQ84" s="288">
        <v>0</v>
      </c>
      <c r="CR84" s="288">
        <v>0</v>
      </c>
      <c r="CS84" s="288">
        <v>0</v>
      </c>
      <c r="CT84" s="288">
        <v>0</v>
      </c>
      <c r="CU84" s="288">
        <v>0</v>
      </c>
      <c r="CV84" s="288">
        <v>0</v>
      </c>
      <c r="CW84" s="286">
        <v>0</v>
      </c>
    </row>
    <row r="85" spans="1:101" s="275" customFormat="1" ht="15.75">
      <c r="A85" s="272" t="s">
        <v>168</v>
      </c>
      <c r="B85" s="232" t="s">
        <v>128</v>
      </c>
      <c r="C85" s="266">
        <v>0.33100000000000002</v>
      </c>
      <c r="D85" s="234"/>
      <c r="E85" s="235"/>
      <c r="F85" s="235"/>
      <c r="G85" s="235"/>
      <c r="H85" s="235"/>
      <c r="I85" s="235"/>
      <c r="J85" s="250"/>
      <c r="K85" s="235"/>
      <c r="L85" s="235"/>
      <c r="M85" s="235"/>
      <c r="N85" s="250"/>
      <c r="O85" s="235"/>
      <c r="P85" s="250"/>
      <c r="Q85" s="250"/>
      <c r="R85" s="250"/>
      <c r="S85" s="250"/>
      <c r="T85" s="239"/>
      <c r="U85" s="249"/>
      <c r="V85" s="250"/>
      <c r="W85" s="250"/>
      <c r="X85" s="250"/>
      <c r="Y85" s="250"/>
      <c r="Z85" s="250"/>
      <c r="AA85" s="250"/>
      <c r="AB85" s="250"/>
      <c r="AC85" s="250"/>
      <c r="AD85" s="250"/>
      <c r="AE85" s="250"/>
      <c r="AF85" s="250"/>
      <c r="AG85" s="250"/>
      <c r="AH85" s="250"/>
      <c r="AI85" s="250"/>
      <c r="AJ85" s="250"/>
      <c r="AK85" s="250">
        <v>0.29799999999999999</v>
      </c>
      <c r="AL85" s="250"/>
      <c r="AM85" s="250"/>
      <c r="AN85" s="250"/>
      <c r="AO85" s="250"/>
      <c r="AP85" s="250"/>
      <c r="AQ85" s="250"/>
      <c r="AR85" s="239"/>
      <c r="AS85" s="245"/>
      <c r="AT85" s="250"/>
      <c r="AU85" s="250"/>
      <c r="AV85" s="250"/>
      <c r="AW85" s="250"/>
      <c r="AX85" s="250">
        <v>1E-3</v>
      </c>
      <c r="AY85" s="250"/>
      <c r="AZ85" s="250"/>
      <c r="BA85" s="242"/>
      <c r="BB85" s="252"/>
      <c r="BC85" s="234"/>
      <c r="BD85" s="235"/>
      <c r="BE85" s="235"/>
      <c r="BF85" s="235"/>
      <c r="BG85" s="235"/>
      <c r="BH85" s="235"/>
      <c r="BI85" s="235"/>
      <c r="BJ85" s="235"/>
      <c r="BK85" s="235"/>
      <c r="BL85" s="235"/>
      <c r="BM85" s="239"/>
      <c r="BN85" s="249"/>
      <c r="BO85" s="250"/>
      <c r="BP85" s="235"/>
      <c r="BQ85" s="235"/>
      <c r="BR85" s="235"/>
      <c r="BS85" s="235"/>
      <c r="BT85" s="235"/>
      <c r="BU85" s="235"/>
      <c r="BV85" s="235"/>
      <c r="BW85" s="235"/>
      <c r="BX85" s="235"/>
      <c r="BY85" s="235"/>
      <c r="BZ85" s="235">
        <v>1.6E-2</v>
      </c>
      <c r="CA85" s="235">
        <v>1.6E-2</v>
      </c>
      <c r="CB85" s="235"/>
      <c r="CC85" s="235"/>
      <c r="CD85" s="235"/>
      <c r="CE85" s="235"/>
      <c r="CF85" s="235"/>
      <c r="CG85" s="235"/>
      <c r="CH85" s="235"/>
      <c r="CI85" s="235"/>
      <c r="CJ85" s="235"/>
      <c r="CK85" s="235"/>
      <c r="CL85" s="235"/>
      <c r="CM85" s="235"/>
      <c r="CN85" s="235"/>
      <c r="CO85" s="235"/>
      <c r="CP85" s="235"/>
      <c r="CQ85" s="235"/>
      <c r="CR85" s="235"/>
      <c r="CS85" s="235"/>
      <c r="CT85" s="235"/>
      <c r="CU85" s="235"/>
      <c r="CV85" s="235"/>
      <c r="CW85" s="239"/>
    </row>
    <row r="86" spans="1:101" s="275" customFormat="1" ht="15.75">
      <c r="A86" s="272" t="s">
        <v>169</v>
      </c>
      <c r="B86" s="232" t="s">
        <v>103</v>
      </c>
      <c r="C86" s="233">
        <v>81.599999999999994</v>
      </c>
      <c r="D86" s="245"/>
      <c r="E86" s="242"/>
      <c r="F86" s="242"/>
      <c r="G86" s="242"/>
      <c r="H86" s="242"/>
      <c r="I86" s="242"/>
      <c r="J86" s="242"/>
      <c r="K86" s="242"/>
      <c r="L86" s="242"/>
      <c r="M86" s="242"/>
      <c r="N86" s="242"/>
      <c r="O86" s="242"/>
      <c r="P86" s="242"/>
      <c r="Q86" s="242"/>
      <c r="R86" s="242"/>
      <c r="S86" s="242"/>
      <c r="T86" s="244"/>
      <c r="U86" s="245"/>
      <c r="V86" s="242"/>
      <c r="W86" s="242"/>
      <c r="X86" s="242"/>
      <c r="Y86" s="242"/>
      <c r="Z86" s="242"/>
      <c r="AA86" s="242"/>
      <c r="AB86" s="242"/>
      <c r="AC86" s="242"/>
      <c r="AD86" s="242"/>
      <c r="AE86" s="242"/>
      <c r="AF86" s="242"/>
      <c r="AG86" s="242"/>
      <c r="AH86" s="242"/>
      <c r="AI86" s="242"/>
      <c r="AJ86" s="242"/>
      <c r="AK86" s="242">
        <v>69.150000000000006</v>
      </c>
      <c r="AL86" s="242"/>
      <c r="AM86" s="242"/>
      <c r="AN86" s="242"/>
      <c r="AO86" s="242"/>
      <c r="AP86" s="242"/>
      <c r="AQ86" s="242"/>
      <c r="AR86" s="244"/>
      <c r="AS86" s="245"/>
      <c r="AT86" s="242"/>
      <c r="AU86" s="242"/>
      <c r="AV86" s="242"/>
      <c r="AW86" s="242"/>
      <c r="AX86" s="242">
        <v>0.31</v>
      </c>
      <c r="AY86" s="242"/>
      <c r="AZ86" s="242"/>
      <c r="BA86" s="242"/>
      <c r="BB86" s="244"/>
      <c r="BC86" s="245"/>
      <c r="BD86" s="242"/>
      <c r="BE86" s="242"/>
      <c r="BF86" s="242"/>
      <c r="BG86" s="242"/>
      <c r="BH86" s="242"/>
      <c r="BI86" s="242"/>
      <c r="BJ86" s="242"/>
      <c r="BK86" s="242"/>
      <c r="BL86" s="242"/>
      <c r="BM86" s="244"/>
      <c r="BN86" s="245"/>
      <c r="BO86" s="242"/>
      <c r="BP86" s="242"/>
      <c r="BQ86" s="242"/>
      <c r="BR86" s="242"/>
      <c r="BS86" s="242"/>
      <c r="BT86" s="242"/>
      <c r="BU86" s="242"/>
      <c r="BV86" s="242"/>
      <c r="BW86" s="242"/>
      <c r="BX86" s="242"/>
      <c r="BY86" s="242"/>
      <c r="BZ86" s="242">
        <v>6.07</v>
      </c>
      <c r="CA86" s="242">
        <v>6.07</v>
      </c>
      <c r="CB86" s="242"/>
      <c r="CC86" s="242"/>
      <c r="CD86" s="242"/>
      <c r="CE86" s="242"/>
      <c r="CF86" s="242"/>
      <c r="CG86" s="242"/>
      <c r="CH86" s="242"/>
      <c r="CI86" s="242"/>
      <c r="CJ86" s="242"/>
      <c r="CK86" s="242"/>
      <c r="CL86" s="242"/>
      <c r="CM86" s="242"/>
      <c r="CN86" s="242"/>
      <c r="CO86" s="242"/>
      <c r="CP86" s="242"/>
      <c r="CQ86" s="242"/>
      <c r="CR86" s="242"/>
      <c r="CS86" s="242"/>
      <c r="CT86" s="242"/>
      <c r="CU86" s="242"/>
      <c r="CV86" s="242"/>
      <c r="CW86" s="244"/>
    </row>
    <row r="87" spans="1:101" ht="15.75">
      <c r="A87" s="267" t="s">
        <v>170</v>
      </c>
      <c r="B87" s="232" t="s">
        <v>122</v>
      </c>
      <c r="C87" s="268">
        <v>95</v>
      </c>
      <c r="D87" s="234"/>
      <c r="E87" s="235"/>
      <c r="F87" s="282"/>
      <c r="G87" s="241"/>
      <c r="H87" s="241">
        <v>12</v>
      </c>
      <c r="I87" s="241">
        <v>3</v>
      </c>
      <c r="J87" s="235"/>
      <c r="K87" s="282"/>
      <c r="L87" s="282"/>
      <c r="M87" s="282"/>
      <c r="N87" s="282"/>
      <c r="O87" s="282">
        <v>7</v>
      </c>
      <c r="P87" s="235">
        <v>7</v>
      </c>
      <c r="Q87" s="282"/>
      <c r="R87" s="282"/>
      <c r="S87" s="282"/>
      <c r="T87" s="300"/>
      <c r="U87" s="240"/>
      <c r="V87" s="235">
        <v>3</v>
      </c>
      <c r="W87" s="235"/>
      <c r="X87" s="282"/>
      <c r="Y87" s="282"/>
      <c r="Z87" s="282"/>
      <c r="AA87" s="282"/>
      <c r="AB87" s="235"/>
      <c r="AC87" s="282"/>
      <c r="AD87" s="282"/>
      <c r="AE87" s="282"/>
      <c r="AF87" s="235">
        <v>10</v>
      </c>
      <c r="AG87" s="282"/>
      <c r="AH87" s="282"/>
      <c r="AI87" s="282"/>
      <c r="AJ87" s="282">
        <v>3</v>
      </c>
      <c r="AK87" s="282">
        <v>10</v>
      </c>
      <c r="AL87" s="235"/>
      <c r="AM87" s="235"/>
      <c r="AN87" s="235"/>
      <c r="AO87" s="282"/>
      <c r="AP87" s="282"/>
      <c r="AQ87" s="282"/>
      <c r="AR87" s="300"/>
      <c r="AS87" s="240"/>
      <c r="AT87" s="236"/>
      <c r="AU87" s="301"/>
      <c r="AV87" s="260"/>
      <c r="AW87" s="260"/>
      <c r="AX87" s="301"/>
      <c r="AY87" s="236"/>
      <c r="AZ87" s="301"/>
      <c r="BA87" s="260"/>
      <c r="BB87" s="281"/>
      <c r="BC87" s="294"/>
      <c r="BD87" s="282"/>
      <c r="BE87" s="282">
        <v>2</v>
      </c>
      <c r="BF87" s="282"/>
      <c r="BG87" s="282"/>
      <c r="BH87" s="282">
        <v>2</v>
      </c>
      <c r="BI87" s="241"/>
      <c r="BJ87" s="282"/>
      <c r="BK87" s="282"/>
      <c r="BL87" s="235"/>
      <c r="BM87" s="300">
        <v>6</v>
      </c>
      <c r="BN87" s="294"/>
      <c r="BO87" s="282"/>
      <c r="BP87" s="282"/>
      <c r="BQ87" s="282"/>
      <c r="BR87" s="235"/>
      <c r="BS87" s="282"/>
      <c r="BT87" s="282"/>
      <c r="BU87" s="282"/>
      <c r="BV87" s="282"/>
      <c r="BW87" s="235"/>
      <c r="BX87" s="282"/>
      <c r="BY87" s="282">
        <v>30</v>
      </c>
      <c r="BZ87" s="235"/>
      <c r="CA87" s="282"/>
      <c r="CB87" s="282"/>
      <c r="CC87" s="282"/>
      <c r="CD87" s="235"/>
      <c r="CE87" s="282"/>
      <c r="CF87" s="282"/>
      <c r="CG87" s="282"/>
      <c r="CH87" s="282"/>
      <c r="CI87" s="282"/>
      <c r="CJ87" s="235"/>
      <c r="CK87" s="282"/>
      <c r="CL87" s="282"/>
      <c r="CM87" s="235"/>
      <c r="CN87" s="282"/>
      <c r="CO87" s="235"/>
      <c r="CP87" s="235"/>
      <c r="CQ87" s="235"/>
      <c r="CR87" s="235"/>
      <c r="CS87" s="282"/>
      <c r="CT87" s="282"/>
      <c r="CU87" s="235"/>
      <c r="CV87" s="282"/>
      <c r="CW87" s="300"/>
    </row>
    <row r="88" spans="1:101" ht="15.75">
      <c r="A88" s="267" t="s">
        <v>171</v>
      </c>
      <c r="B88" s="232" t="s">
        <v>103</v>
      </c>
      <c r="C88" s="233">
        <v>83.249999999999986</v>
      </c>
      <c r="D88" s="245"/>
      <c r="E88" s="242"/>
      <c r="F88" s="295"/>
      <c r="G88" s="295"/>
      <c r="H88" s="295">
        <v>7.93</v>
      </c>
      <c r="I88" s="295">
        <v>5.67</v>
      </c>
      <c r="J88" s="242"/>
      <c r="K88" s="295"/>
      <c r="L88" s="295"/>
      <c r="M88" s="295"/>
      <c r="N88" s="295"/>
      <c r="O88" s="295">
        <v>7.26</v>
      </c>
      <c r="P88" s="242">
        <v>4.63</v>
      </c>
      <c r="Q88" s="295"/>
      <c r="R88" s="295"/>
      <c r="S88" s="295"/>
      <c r="T88" s="338"/>
      <c r="U88" s="255"/>
      <c r="V88" s="243">
        <v>1.98</v>
      </c>
      <c r="W88" s="243"/>
      <c r="X88" s="242"/>
      <c r="Y88" s="242"/>
      <c r="Z88" s="242"/>
      <c r="AA88" s="242"/>
      <c r="AB88" s="242"/>
      <c r="AC88" s="242"/>
      <c r="AD88" s="242"/>
      <c r="AE88" s="242"/>
      <c r="AF88" s="242">
        <v>6.61</v>
      </c>
      <c r="AG88" s="242"/>
      <c r="AH88" s="242"/>
      <c r="AI88" s="242"/>
      <c r="AJ88" s="242">
        <v>3.41</v>
      </c>
      <c r="AK88" s="242">
        <v>6.61</v>
      </c>
      <c r="AL88" s="242"/>
      <c r="AM88" s="242"/>
      <c r="AN88" s="242"/>
      <c r="AO88" s="242"/>
      <c r="AP88" s="242"/>
      <c r="AQ88" s="242"/>
      <c r="AR88" s="338"/>
      <c r="AS88" s="245"/>
      <c r="AT88" s="295"/>
      <c r="AU88" s="295"/>
      <c r="AV88" s="295"/>
      <c r="AW88" s="295"/>
      <c r="AX88" s="295"/>
      <c r="AY88" s="295"/>
      <c r="AZ88" s="295"/>
      <c r="BA88" s="250"/>
      <c r="BB88" s="252"/>
      <c r="BC88" s="296"/>
      <c r="BD88" s="295"/>
      <c r="BE88" s="295">
        <v>3.58</v>
      </c>
      <c r="BF88" s="295"/>
      <c r="BG88" s="295"/>
      <c r="BH88" s="295">
        <v>3.58</v>
      </c>
      <c r="BI88" s="243"/>
      <c r="BJ88" s="295"/>
      <c r="BK88" s="295"/>
      <c r="BL88" s="243"/>
      <c r="BM88" s="244">
        <v>10.72</v>
      </c>
      <c r="BN88" s="245"/>
      <c r="BO88" s="295"/>
      <c r="BP88" s="295"/>
      <c r="BQ88" s="295"/>
      <c r="BR88" s="295"/>
      <c r="BS88" s="295"/>
      <c r="BT88" s="295"/>
      <c r="BU88" s="295"/>
      <c r="BV88" s="295"/>
      <c r="BW88" s="295"/>
      <c r="BX88" s="295"/>
      <c r="BY88" s="295">
        <v>21.27</v>
      </c>
      <c r="BZ88" s="295"/>
      <c r="CA88" s="295"/>
      <c r="CB88" s="295"/>
      <c r="CC88" s="295"/>
      <c r="CD88" s="242"/>
      <c r="CE88" s="295"/>
      <c r="CF88" s="295"/>
      <c r="CG88" s="295"/>
      <c r="CH88" s="295"/>
      <c r="CI88" s="295"/>
      <c r="CJ88" s="242"/>
      <c r="CK88" s="295"/>
      <c r="CL88" s="295"/>
      <c r="CM88" s="242"/>
      <c r="CN88" s="295"/>
      <c r="CO88" s="242"/>
      <c r="CP88" s="242"/>
      <c r="CQ88" s="242"/>
      <c r="CR88" s="295"/>
      <c r="CS88" s="295"/>
      <c r="CT88" s="295"/>
      <c r="CU88" s="295"/>
      <c r="CV88" s="295"/>
      <c r="CW88" s="338"/>
    </row>
    <row r="89" spans="1:101" s="275" customFormat="1" ht="15.75">
      <c r="A89" s="272" t="s">
        <v>172</v>
      </c>
      <c r="B89" s="232" t="s">
        <v>122</v>
      </c>
      <c r="C89" s="233">
        <v>0</v>
      </c>
      <c r="D89" s="234"/>
      <c r="E89" s="235"/>
      <c r="F89" s="235"/>
      <c r="G89" s="235"/>
      <c r="H89" s="235"/>
      <c r="I89" s="235"/>
      <c r="J89" s="235"/>
      <c r="K89" s="235"/>
      <c r="L89" s="235"/>
      <c r="M89" s="235"/>
      <c r="N89" s="235"/>
      <c r="O89" s="235"/>
      <c r="P89" s="235"/>
      <c r="Q89" s="235"/>
      <c r="R89" s="235"/>
      <c r="S89" s="235"/>
      <c r="T89" s="239"/>
      <c r="U89" s="234"/>
      <c r="V89" s="235"/>
      <c r="W89" s="235"/>
      <c r="X89" s="235"/>
      <c r="Y89" s="235"/>
      <c r="Z89" s="235"/>
      <c r="AA89" s="235"/>
      <c r="AB89" s="235"/>
      <c r="AC89" s="235"/>
      <c r="AD89" s="235"/>
      <c r="AE89" s="235"/>
      <c r="AF89" s="235"/>
      <c r="AG89" s="235"/>
      <c r="AH89" s="235"/>
      <c r="AI89" s="235"/>
      <c r="AJ89" s="235"/>
      <c r="AK89" s="235"/>
      <c r="AL89" s="235"/>
      <c r="AM89" s="235"/>
      <c r="AN89" s="235"/>
      <c r="AO89" s="235"/>
      <c r="AP89" s="235"/>
      <c r="AQ89" s="235"/>
      <c r="AR89" s="239"/>
      <c r="AS89" s="269"/>
      <c r="AT89" s="260"/>
      <c r="AU89" s="260"/>
      <c r="AV89" s="260"/>
      <c r="AW89" s="260"/>
      <c r="AX89" s="260"/>
      <c r="AY89" s="260"/>
      <c r="AZ89" s="260"/>
      <c r="BA89" s="260"/>
      <c r="BB89" s="281"/>
      <c r="BC89" s="234"/>
      <c r="BD89" s="235"/>
      <c r="BE89" s="235"/>
      <c r="BF89" s="235"/>
      <c r="BG89" s="235"/>
      <c r="BH89" s="235"/>
      <c r="BI89" s="235"/>
      <c r="BJ89" s="235"/>
      <c r="BK89" s="235"/>
      <c r="BL89" s="235"/>
      <c r="BM89" s="239"/>
      <c r="BN89" s="234"/>
      <c r="BO89" s="235"/>
      <c r="BP89" s="235"/>
      <c r="BQ89" s="235"/>
      <c r="BR89" s="235"/>
      <c r="BS89" s="235"/>
      <c r="BT89" s="235"/>
      <c r="BU89" s="235"/>
      <c r="BV89" s="235"/>
      <c r="BW89" s="235"/>
      <c r="BX89" s="235"/>
      <c r="BY89" s="235"/>
      <c r="BZ89" s="235"/>
      <c r="CA89" s="235"/>
      <c r="CB89" s="235"/>
      <c r="CC89" s="235"/>
      <c r="CD89" s="235"/>
      <c r="CE89" s="235"/>
      <c r="CF89" s="235"/>
      <c r="CG89" s="235"/>
      <c r="CH89" s="235"/>
      <c r="CI89" s="235"/>
      <c r="CJ89" s="235"/>
      <c r="CK89" s="235"/>
      <c r="CL89" s="235"/>
      <c r="CM89" s="235"/>
      <c r="CN89" s="235"/>
      <c r="CO89" s="235"/>
      <c r="CP89" s="235"/>
      <c r="CQ89" s="235"/>
      <c r="CR89" s="235"/>
      <c r="CS89" s="235"/>
      <c r="CT89" s="235"/>
      <c r="CU89" s="235"/>
      <c r="CV89" s="235"/>
      <c r="CW89" s="239"/>
    </row>
    <row r="90" spans="1:101" s="275" customFormat="1" ht="18.75" customHeight="1">
      <c r="A90" s="272"/>
      <c r="B90" s="232" t="s">
        <v>103</v>
      </c>
      <c r="C90" s="233">
        <v>0</v>
      </c>
      <c r="D90" s="245"/>
      <c r="E90" s="242"/>
      <c r="F90" s="242"/>
      <c r="G90" s="242"/>
      <c r="H90" s="242"/>
      <c r="I90" s="242"/>
      <c r="J90" s="242"/>
      <c r="K90" s="242"/>
      <c r="L90" s="242"/>
      <c r="M90" s="242"/>
      <c r="N90" s="242"/>
      <c r="O90" s="242"/>
      <c r="P90" s="242"/>
      <c r="Q90" s="242"/>
      <c r="R90" s="242"/>
      <c r="S90" s="242"/>
      <c r="T90" s="244"/>
      <c r="U90" s="245"/>
      <c r="V90" s="242"/>
      <c r="W90" s="242"/>
      <c r="X90" s="242"/>
      <c r="Y90" s="242"/>
      <c r="Z90" s="242"/>
      <c r="AA90" s="242"/>
      <c r="AB90" s="242"/>
      <c r="AC90" s="242"/>
      <c r="AD90" s="242"/>
      <c r="AE90" s="242"/>
      <c r="AF90" s="242"/>
      <c r="AG90" s="242"/>
      <c r="AH90" s="242"/>
      <c r="AI90" s="242"/>
      <c r="AJ90" s="242"/>
      <c r="AK90" s="242"/>
      <c r="AL90" s="242"/>
      <c r="AM90" s="242"/>
      <c r="AN90" s="242"/>
      <c r="AO90" s="242"/>
      <c r="AP90" s="242"/>
      <c r="AQ90" s="242"/>
      <c r="AR90" s="244"/>
      <c r="AS90" s="245"/>
      <c r="AT90" s="242"/>
      <c r="AU90" s="242"/>
      <c r="AV90" s="242"/>
      <c r="AW90" s="242"/>
      <c r="AX90" s="242"/>
      <c r="AY90" s="242"/>
      <c r="AZ90" s="242"/>
      <c r="BA90" s="250"/>
      <c r="BB90" s="252"/>
      <c r="BC90" s="245"/>
      <c r="BD90" s="242"/>
      <c r="BE90" s="242"/>
      <c r="BF90" s="242"/>
      <c r="BG90" s="242"/>
      <c r="BH90" s="242"/>
      <c r="BI90" s="242"/>
      <c r="BJ90" s="242"/>
      <c r="BK90" s="242"/>
      <c r="BL90" s="242"/>
      <c r="BM90" s="244"/>
      <c r="BN90" s="245"/>
      <c r="BO90" s="242"/>
      <c r="BP90" s="242"/>
      <c r="BQ90" s="242"/>
      <c r="BR90" s="242"/>
      <c r="BS90" s="242"/>
      <c r="BT90" s="242"/>
      <c r="BU90" s="242"/>
      <c r="BV90" s="242"/>
      <c r="BW90" s="242"/>
      <c r="BX90" s="242"/>
      <c r="BY90" s="242"/>
      <c r="BZ90" s="242"/>
      <c r="CA90" s="242"/>
      <c r="CB90" s="242"/>
      <c r="CC90" s="242"/>
      <c r="CD90" s="242"/>
      <c r="CE90" s="242"/>
      <c r="CF90" s="242"/>
      <c r="CG90" s="242"/>
      <c r="CH90" s="242"/>
      <c r="CI90" s="242"/>
      <c r="CJ90" s="242"/>
      <c r="CK90" s="242"/>
      <c r="CL90" s="242"/>
      <c r="CM90" s="242"/>
      <c r="CN90" s="242"/>
      <c r="CO90" s="242"/>
      <c r="CP90" s="242"/>
      <c r="CQ90" s="242"/>
      <c r="CR90" s="242"/>
      <c r="CS90" s="242"/>
      <c r="CT90" s="242"/>
      <c r="CU90" s="242"/>
      <c r="CV90" s="242"/>
      <c r="CW90" s="244"/>
    </row>
    <row r="91" spans="1:101" s="275" customFormat="1" ht="18.75" customHeight="1">
      <c r="A91" s="302" t="s">
        <v>173</v>
      </c>
      <c r="B91" s="303" t="s">
        <v>103</v>
      </c>
      <c r="C91" s="304">
        <v>0</v>
      </c>
      <c r="D91" s="305"/>
      <c r="E91" s="306"/>
      <c r="F91" s="306"/>
      <c r="G91" s="306"/>
      <c r="H91" s="306"/>
      <c r="I91" s="306"/>
      <c r="J91" s="306"/>
      <c r="K91" s="306"/>
      <c r="L91" s="306"/>
      <c r="M91" s="306"/>
      <c r="N91" s="306"/>
      <c r="O91" s="306"/>
      <c r="P91" s="306"/>
      <c r="Q91" s="306"/>
      <c r="R91" s="306"/>
      <c r="S91" s="306"/>
      <c r="T91" s="307"/>
      <c r="U91" s="305"/>
      <c r="V91" s="306"/>
      <c r="W91" s="306"/>
      <c r="X91" s="306"/>
      <c r="Y91" s="306"/>
      <c r="Z91" s="306"/>
      <c r="AA91" s="306"/>
      <c r="AB91" s="306"/>
      <c r="AC91" s="306"/>
      <c r="AD91" s="306"/>
      <c r="AE91" s="306"/>
      <c r="AF91" s="306"/>
      <c r="AG91" s="306"/>
      <c r="AH91" s="306"/>
      <c r="AI91" s="306"/>
      <c r="AJ91" s="306"/>
      <c r="AK91" s="306"/>
      <c r="AL91" s="306"/>
      <c r="AM91" s="306"/>
      <c r="AN91" s="306"/>
      <c r="AO91" s="306"/>
      <c r="AP91" s="306"/>
      <c r="AQ91" s="306"/>
      <c r="AR91" s="307"/>
      <c r="AS91" s="305"/>
      <c r="AT91" s="306"/>
      <c r="AU91" s="306"/>
      <c r="AV91" s="306"/>
      <c r="AW91" s="306"/>
      <c r="AX91" s="306"/>
      <c r="AY91" s="306"/>
      <c r="AZ91" s="306"/>
      <c r="BA91" s="342"/>
      <c r="BB91" s="309"/>
      <c r="BC91" s="305"/>
      <c r="BD91" s="306"/>
      <c r="BE91" s="306"/>
      <c r="BF91" s="306"/>
      <c r="BG91" s="306"/>
      <c r="BH91" s="306"/>
      <c r="BI91" s="306"/>
      <c r="BJ91" s="306"/>
      <c r="BK91" s="306"/>
      <c r="BL91" s="306"/>
      <c r="BM91" s="307"/>
      <c r="BN91" s="305"/>
      <c r="BO91" s="306"/>
      <c r="BP91" s="306"/>
      <c r="BQ91" s="306"/>
      <c r="BR91" s="306"/>
      <c r="BS91" s="306"/>
      <c r="BT91" s="306"/>
      <c r="BU91" s="306"/>
      <c r="BV91" s="306"/>
      <c r="BW91" s="306"/>
      <c r="BX91" s="306"/>
      <c r="BY91" s="306"/>
      <c r="BZ91" s="306"/>
      <c r="CA91" s="306"/>
      <c r="CB91" s="306"/>
      <c r="CC91" s="306"/>
      <c r="CD91" s="306"/>
      <c r="CE91" s="306"/>
      <c r="CF91" s="306"/>
      <c r="CG91" s="306"/>
      <c r="CH91" s="306"/>
      <c r="CI91" s="306"/>
      <c r="CJ91" s="306"/>
      <c r="CK91" s="306"/>
      <c r="CL91" s="306"/>
      <c r="CM91" s="306"/>
      <c r="CN91" s="306"/>
      <c r="CO91" s="306"/>
      <c r="CP91" s="306"/>
      <c r="CQ91" s="306"/>
      <c r="CR91" s="306"/>
      <c r="CS91" s="306"/>
      <c r="CT91" s="306"/>
      <c r="CU91" s="306"/>
      <c r="CV91" s="306"/>
      <c r="CW91" s="307"/>
    </row>
    <row r="92" spans="1:101" s="275" customFormat="1" ht="18.75" customHeight="1">
      <c r="A92" s="440" t="s">
        <v>174</v>
      </c>
      <c r="B92" s="282" t="s">
        <v>103</v>
      </c>
      <c r="C92" s="233">
        <v>0</v>
      </c>
      <c r="D92" s="245"/>
      <c r="E92" s="242"/>
      <c r="F92" s="242"/>
      <c r="G92" s="242"/>
      <c r="H92" s="242"/>
      <c r="I92" s="242"/>
      <c r="J92" s="242"/>
      <c r="K92" s="242"/>
      <c r="L92" s="242"/>
      <c r="M92" s="242"/>
      <c r="N92" s="242"/>
      <c r="O92" s="242"/>
      <c r="P92" s="242"/>
      <c r="Q92" s="242"/>
      <c r="R92" s="242"/>
      <c r="S92" s="242"/>
      <c r="T92" s="244"/>
      <c r="U92" s="245"/>
      <c r="V92" s="242"/>
      <c r="W92" s="242"/>
      <c r="X92" s="242"/>
      <c r="Y92" s="242"/>
      <c r="Z92" s="242"/>
      <c r="AA92" s="242"/>
      <c r="AB92" s="242"/>
      <c r="AC92" s="242"/>
      <c r="AD92" s="242"/>
      <c r="AE92" s="242"/>
      <c r="AF92" s="242"/>
      <c r="AG92" s="242"/>
      <c r="AH92" s="242"/>
      <c r="AI92" s="242"/>
      <c r="AJ92" s="242"/>
      <c r="AK92" s="242"/>
      <c r="AL92" s="242"/>
      <c r="AM92" s="242"/>
      <c r="AN92" s="242"/>
      <c r="AO92" s="242"/>
      <c r="AP92" s="242"/>
      <c r="AQ92" s="242"/>
      <c r="AR92" s="244"/>
      <c r="AS92" s="245"/>
      <c r="AT92" s="242"/>
      <c r="AU92" s="242"/>
      <c r="AV92" s="242"/>
      <c r="AW92" s="242"/>
      <c r="AX92" s="242"/>
      <c r="AY92" s="242"/>
      <c r="AZ92" s="242"/>
      <c r="BA92" s="250"/>
      <c r="BB92" s="252"/>
      <c r="BC92" s="245"/>
      <c r="BD92" s="242"/>
      <c r="BE92" s="242"/>
      <c r="BF92" s="242"/>
      <c r="BG92" s="242"/>
      <c r="BH92" s="242"/>
      <c r="BI92" s="242"/>
      <c r="BJ92" s="242"/>
      <c r="BK92" s="242"/>
      <c r="BL92" s="242"/>
      <c r="BM92" s="244"/>
      <c r="BN92" s="245"/>
      <c r="BO92" s="242"/>
      <c r="BP92" s="242"/>
      <c r="BQ92" s="242"/>
      <c r="BR92" s="242"/>
      <c r="BS92" s="242"/>
      <c r="BT92" s="242"/>
      <c r="BU92" s="242"/>
      <c r="BV92" s="242"/>
      <c r="BW92" s="242"/>
      <c r="BX92" s="242"/>
      <c r="BY92" s="242"/>
      <c r="BZ92" s="242"/>
      <c r="CA92" s="242"/>
      <c r="CB92" s="242"/>
      <c r="CC92" s="242"/>
      <c r="CD92" s="242"/>
      <c r="CE92" s="242"/>
      <c r="CF92" s="242"/>
      <c r="CG92" s="242"/>
      <c r="CH92" s="242"/>
      <c r="CI92" s="242"/>
      <c r="CJ92" s="242"/>
      <c r="CK92" s="242"/>
      <c r="CL92" s="242"/>
      <c r="CM92" s="242"/>
      <c r="CN92" s="242"/>
      <c r="CO92" s="242"/>
      <c r="CP92" s="242"/>
      <c r="CQ92" s="242"/>
      <c r="CR92" s="242"/>
      <c r="CS92" s="242"/>
      <c r="CT92" s="242"/>
      <c r="CU92" s="242"/>
      <c r="CV92" s="242"/>
      <c r="CW92" s="244"/>
    </row>
    <row r="93" spans="1:101" s="275" customFormat="1" ht="18.75" customHeight="1">
      <c r="A93" s="440" t="s">
        <v>175</v>
      </c>
      <c r="B93" s="282" t="s">
        <v>103</v>
      </c>
      <c r="C93" s="233">
        <v>0</v>
      </c>
      <c r="D93" s="245"/>
      <c r="E93" s="242"/>
      <c r="F93" s="242"/>
      <c r="G93" s="242"/>
      <c r="H93" s="242"/>
      <c r="I93" s="242"/>
      <c r="J93" s="242"/>
      <c r="K93" s="242"/>
      <c r="L93" s="242"/>
      <c r="M93" s="242"/>
      <c r="N93" s="242"/>
      <c r="O93" s="242"/>
      <c r="P93" s="242"/>
      <c r="Q93" s="242"/>
      <c r="R93" s="242"/>
      <c r="S93" s="242"/>
      <c r="T93" s="244"/>
      <c r="U93" s="245"/>
      <c r="V93" s="242"/>
      <c r="W93" s="242"/>
      <c r="X93" s="242"/>
      <c r="Y93" s="242"/>
      <c r="Z93" s="242"/>
      <c r="AA93" s="242"/>
      <c r="AB93" s="242"/>
      <c r="AC93" s="242"/>
      <c r="AD93" s="242"/>
      <c r="AE93" s="242"/>
      <c r="AF93" s="242"/>
      <c r="AG93" s="242"/>
      <c r="AH93" s="242"/>
      <c r="AI93" s="242"/>
      <c r="AJ93" s="242"/>
      <c r="AK93" s="242"/>
      <c r="AL93" s="242"/>
      <c r="AM93" s="242"/>
      <c r="AN93" s="242"/>
      <c r="AO93" s="242"/>
      <c r="AP93" s="242"/>
      <c r="AQ93" s="242"/>
      <c r="AR93" s="244"/>
      <c r="AS93" s="245"/>
      <c r="AT93" s="242"/>
      <c r="AU93" s="242"/>
      <c r="AV93" s="242"/>
      <c r="AW93" s="242"/>
      <c r="AX93" s="242"/>
      <c r="AY93" s="242"/>
      <c r="AZ93" s="242"/>
      <c r="BA93" s="250"/>
      <c r="BB93" s="252"/>
      <c r="BC93" s="245"/>
      <c r="BD93" s="242"/>
      <c r="BE93" s="242"/>
      <c r="BF93" s="242"/>
      <c r="BG93" s="242"/>
      <c r="BH93" s="242"/>
      <c r="BI93" s="242"/>
      <c r="BJ93" s="242"/>
      <c r="BK93" s="242"/>
      <c r="BL93" s="242"/>
      <c r="BM93" s="244"/>
      <c r="BN93" s="245"/>
      <c r="BO93" s="242"/>
      <c r="BP93" s="242"/>
      <c r="BQ93" s="242"/>
      <c r="BR93" s="242"/>
      <c r="BS93" s="242"/>
      <c r="BT93" s="242"/>
      <c r="BU93" s="242"/>
      <c r="BV93" s="242"/>
      <c r="BW93" s="242"/>
      <c r="BX93" s="242"/>
      <c r="BY93" s="242"/>
      <c r="BZ93" s="242"/>
      <c r="CA93" s="242"/>
      <c r="CB93" s="242"/>
      <c r="CC93" s="242"/>
      <c r="CD93" s="242"/>
      <c r="CE93" s="242"/>
      <c r="CF93" s="242"/>
      <c r="CG93" s="242"/>
      <c r="CH93" s="242"/>
      <c r="CI93" s="242"/>
      <c r="CJ93" s="242"/>
      <c r="CK93" s="242"/>
      <c r="CL93" s="242"/>
      <c r="CM93" s="242"/>
      <c r="CN93" s="242"/>
      <c r="CO93" s="242"/>
      <c r="CP93" s="242"/>
      <c r="CQ93" s="242"/>
      <c r="CR93" s="242"/>
      <c r="CS93" s="242"/>
      <c r="CT93" s="242"/>
      <c r="CU93" s="242"/>
      <c r="CV93" s="242"/>
      <c r="CW93" s="244"/>
    </row>
    <row r="94" spans="1:101" ht="15.75">
      <c r="A94" s="311" t="s">
        <v>176</v>
      </c>
      <c r="B94" s="299" t="s">
        <v>103</v>
      </c>
      <c r="C94" s="233">
        <v>644.46</v>
      </c>
      <c r="D94" s="240">
        <v>4.84</v>
      </c>
      <c r="E94" s="235">
        <v>0.43</v>
      </c>
      <c r="F94" s="236">
        <v>4.99</v>
      </c>
      <c r="G94" s="235">
        <v>3.02</v>
      </c>
      <c r="H94" s="236">
        <v>3.92</v>
      </c>
      <c r="I94" s="236">
        <v>1.85</v>
      </c>
      <c r="J94" s="235">
        <v>2.48</v>
      </c>
      <c r="K94" s="236">
        <v>0</v>
      </c>
      <c r="L94" s="236">
        <v>0</v>
      </c>
      <c r="M94" s="236">
        <v>0</v>
      </c>
      <c r="N94" s="236">
        <v>0</v>
      </c>
      <c r="O94" s="236">
        <v>4.32</v>
      </c>
      <c r="P94" s="235">
        <v>30.91</v>
      </c>
      <c r="Q94" s="236">
        <v>0</v>
      </c>
      <c r="R94" s="236">
        <v>9.1199999999999992</v>
      </c>
      <c r="S94" s="236">
        <v>0</v>
      </c>
      <c r="T94" s="237">
        <v>22.67</v>
      </c>
      <c r="U94" s="240">
        <v>0</v>
      </c>
      <c r="V94" s="235">
        <v>0</v>
      </c>
      <c r="W94" s="236">
        <v>3.4</v>
      </c>
      <c r="X94" s="236">
        <v>0</v>
      </c>
      <c r="Y94" s="236">
        <v>0</v>
      </c>
      <c r="Z94" s="236">
        <v>21.06</v>
      </c>
      <c r="AA94" s="236">
        <v>3.81</v>
      </c>
      <c r="AB94" s="235">
        <v>0</v>
      </c>
      <c r="AC94" s="236">
        <v>0</v>
      </c>
      <c r="AD94" s="236">
        <v>104.27</v>
      </c>
      <c r="AE94" s="236">
        <v>0</v>
      </c>
      <c r="AF94" s="235">
        <v>10</v>
      </c>
      <c r="AG94" s="236">
        <v>0</v>
      </c>
      <c r="AH94" s="236">
        <v>0</v>
      </c>
      <c r="AI94" s="236">
        <v>6.83</v>
      </c>
      <c r="AJ94" s="236">
        <v>9.6199999999999992</v>
      </c>
      <c r="AK94" s="236">
        <v>0</v>
      </c>
      <c r="AL94" s="235">
        <v>2.79</v>
      </c>
      <c r="AM94" s="235">
        <v>0</v>
      </c>
      <c r="AN94" s="235">
        <v>0</v>
      </c>
      <c r="AO94" s="236">
        <v>2.52</v>
      </c>
      <c r="AP94" s="236">
        <v>4.63</v>
      </c>
      <c r="AQ94" s="236">
        <v>0</v>
      </c>
      <c r="AR94" s="237">
        <v>0.43</v>
      </c>
      <c r="AS94" s="234">
        <v>3.02</v>
      </c>
      <c r="AT94" s="235">
        <v>8.23</v>
      </c>
      <c r="AU94" s="235">
        <v>0</v>
      </c>
      <c r="AV94" s="235">
        <v>0</v>
      </c>
      <c r="AW94" s="235">
        <v>0</v>
      </c>
      <c r="AX94" s="235">
        <v>0.83</v>
      </c>
      <c r="AY94" s="235">
        <v>36.94</v>
      </c>
      <c r="AZ94" s="235">
        <v>28</v>
      </c>
      <c r="BA94" s="235">
        <v>0</v>
      </c>
      <c r="BB94" s="239">
        <v>0</v>
      </c>
      <c r="BC94" s="240">
        <v>27.44</v>
      </c>
      <c r="BD94" s="236">
        <v>18.09</v>
      </c>
      <c r="BE94" s="236">
        <v>45.05</v>
      </c>
      <c r="BF94" s="236">
        <v>17.66</v>
      </c>
      <c r="BG94" s="236">
        <v>0</v>
      </c>
      <c r="BH94" s="236">
        <v>33.49</v>
      </c>
      <c r="BI94" s="236">
        <v>0</v>
      </c>
      <c r="BJ94" s="236">
        <v>0</v>
      </c>
      <c r="BK94" s="236">
        <v>57.64</v>
      </c>
      <c r="BL94" s="235">
        <v>37.83</v>
      </c>
      <c r="BM94" s="237">
        <v>0</v>
      </c>
      <c r="BN94" s="240">
        <v>1.92</v>
      </c>
      <c r="BO94" s="236">
        <v>9.08</v>
      </c>
      <c r="BP94" s="236">
        <v>16.309999999999999</v>
      </c>
      <c r="BQ94" s="236">
        <v>0</v>
      </c>
      <c r="BR94" s="235">
        <v>4.95</v>
      </c>
      <c r="BS94" s="236">
        <v>1.56</v>
      </c>
      <c r="BT94" s="236">
        <v>1.04</v>
      </c>
      <c r="BU94" s="235">
        <v>0</v>
      </c>
      <c r="BV94" s="236">
        <v>0.61</v>
      </c>
      <c r="BW94" s="235">
        <v>0.55000000000000004</v>
      </c>
      <c r="BX94" s="236">
        <v>0.47</v>
      </c>
      <c r="BY94" s="236">
        <v>25.9</v>
      </c>
      <c r="BZ94" s="236">
        <v>2.76</v>
      </c>
      <c r="CA94" s="236">
        <v>6.08</v>
      </c>
      <c r="CB94" s="236">
        <v>0.47</v>
      </c>
      <c r="CC94" s="236">
        <v>0.63</v>
      </c>
      <c r="CD94" s="235">
        <v>0</v>
      </c>
      <c r="CE94" s="236">
        <v>0</v>
      </c>
      <c r="CF94" s="236">
        <v>0</v>
      </c>
      <c r="CG94" s="236">
        <v>0</v>
      </c>
      <c r="CH94" s="236">
        <v>0</v>
      </c>
      <c r="CI94" s="235">
        <v>0</v>
      </c>
      <c r="CJ94" s="235">
        <v>0</v>
      </c>
      <c r="CK94" s="236">
        <v>0</v>
      </c>
      <c r="CL94" s="236">
        <v>0</v>
      </c>
      <c r="CM94" s="235">
        <v>0</v>
      </c>
      <c r="CN94" s="235">
        <v>0</v>
      </c>
      <c r="CO94" s="235">
        <v>0</v>
      </c>
      <c r="CP94" s="235">
        <v>0</v>
      </c>
      <c r="CQ94" s="235">
        <v>0</v>
      </c>
      <c r="CR94" s="235">
        <v>0</v>
      </c>
      <c r="CS94" s="236">
        <v>0</v>
      </c>
      <c r="CT94" s="236">
        <v>0</v>
      </c>
      <c r="CU94" s="235">
        <v>0</v>
      </c>
      <c r="CV94" s="236">
        <v>0</v>
      </c>
      <c r="CW94" s="237">
        <v>0</v>
      </c>
    </row>
    <row r="95" spans="1:101" ht="16.5" thickBot="1">
      <c r="A95" s="312" t="s">
        <v>177</v>
      </c>
      <c r="B95" s="313" t="s">
        <v>103</v>
      </c>
      <c r="C95" s="314">
        <v>4376.7700000000004</v>
      </c>
      <c r="D95" s="315">
        <v>4.84</v>
      </c>
      <c r="E95" s="316">
        <v>0.43</v>
      </c>
      <c r="F95" s="316">
        <v>58.63</v>
      </c>
      <c r="G95" s="316">
        <v>3.02</v>
      </c>
      <c r="H95" s="316">
        <v>16.09</v>
      </c>
      <c r="I95" s="316">
        <v>13.53</v>
      </c>
      <c r="J95" s="316">
        <v>2.48</v>
      </c>
      <c r="K95" s="316">
        <v>0</v>
      </c>
      <c r="L95" s="316">
        <v>0</v>
      </c>
      <c r="M95" s="316">
        <v>0</v>
      </c>
      <c r="N95" s="316">
        <v>0</v>
      </c>
      <c r="O95" s="316">
        <v>11.58</v>
      </c>
      <c r="P95" s="316">
        <v>36.159999999999997</v>
      </c>
      <c r="Q95" s="316">
        <v>0</v>
      </c>
      <c r="R95" s="316">
        <v>80.12</v>
      </c>
      <c r="S95" s="316">
        <v>0</v>
      </c>
      <c r="T95" s="314">
        <v>27.37</v>
      </c>
      <c r="U95" s="315">
        <v>589.76</v>
      </c>
      <c r="V95" s="316">
        <v>1.98</v>
      </c>
      <c r="W95" s="316">
        <v>3.4</v>
      </c>
      <c r="X95" s="316">
        <v>0</v>
      </c>
      <c r="Y95" s="316">
        <v>0</v>
      </c>
      <c r="Z95" s="316">
        <v>21.06</v>
      </c>
      <c r="AA95" s="316">
        <v>5.66</v>
      </c>
      <c r="AB95" s="316">
        <v>16.61</v>
      </c>
      <c r="AC95" s="316">
        <v>12.09</v>
      </c>
      <c r="AD95" s="316">
        <v>104.27</v>
      </c>
      <c r="AE95" s="316">
        <v>5.3</v>
      </c>
      <c r="AF95" s="316">
        <v>886.17000000000007</v>
      </c>
      <c r="AG95" s="316">
        <v>19.3</v>
      </c>
      <c r="AH95" s="316">
        <v>0</v>
      </c>
      <c r="AI95" s="316">
        <v>13.41</v>
      </c>
      <c r="AJ95" s="316">
        <v>14.129999999999999</v>
      </c>
      <c r="AK95" s="316">
        <v>188.09</v>
      </c>
      <c r="AL95" s="316">
        <v>2.79</v>
      </c>
      <c r="AM95" s="316">
        <v>0</v>
      </c>
      <c r="AN95" s="316">
        <v>0</v>
      </c>
      <c r="AO95" s="316">
        <v>2.52</v>
      </c>
      <c r="AP95" s="316">
        <v>5.73</v>
      </c>
      <c r="AQ95" s="316">
        <v>206.28</v>
      </c>
      <c r="AR95" s="314">
        <v>0.43</v>
      </c>
      <c r="AS95" s="315">
        <v>771.8900000000001</v>
      </c>
      <c r="AT95" s="316">
        <v>8.23</v>
      </c>
      <c r="AU95" s="316">
        <v>0</v>
      </c>
      <c r="AV95" s="316">
        <v>0</v>
      </c>
      <c r="AW95" s="316">
        <v>0</v>
      </c>
      <c r="AX95" s="316">
        <v>1.1399999999999999</v>
      </c>
      <c r="AY95" s="316">
        <v>36.94</v>
      </c>
      <c r="AZ95" s="316">
        <v>278.82000000000005</v>
      </c>
      <c r="BA95" s="316">
        <v>0</v>
      </c>
      <c r="BB95" s="314">
        <v>0</v>
      </c>
      <c r="BC95" s="315">
        <v>27.44</v>
      </c>
      <c r="BD95" s="316">
        <v>55.36</v>
      </c>
      <c r="BE95" s="316">
        <v>48.629999999999995</v>
      </c>
      <c r="BF95" s="316">
        <v>17.66</v>
      </c>
      <c r="BG95" s="316">
        <v>0</v>
      </c>
      <c r="BH95" s="316">
        <v>37.07</v>
      </c>
      <c r="BI95" s="316">
        <v>0</v>
      </c>
      <c r="BJ95" s="316">
        <v>0</v>
      </c>
      <c r="BK95" s="316">
        <v>57.64</v>
      </c>
      <c r="BL95" s="316">
        <v>37.83</v>
      </c>
      <c r="BM95" s="314">
        <v>317.12</v>
      </c>
      <c r="BN95" s="315">
        <v>8.92</v>
      </c>
      <c r="BO95" s="316">
        <v>9.08</v>
      </c>
      <c r="BP95" s="316">
        <v>16.309999999999999</v>
      </c>
      <c r="BQ95" s="316">
        <v>0.89</v>
      </c>
      <c r="BR95" s="316">
        <v>4.95</v>
      </c>
      <c r="BS95" s="316">
        <v>1.56</v>
      </c>
      <c r="BT95" s="316">
        <v>35.94</v>
      </c>
      <c r="BU95" s="316">
        <v>0</v>
      </c>
      <c r="BV95" s="316">
        <v>70.09</v>
      </c>
      <c r="BW95" s="316">
        <v>2.6100000000000003</v>
      </c>
      <c r="BX95" s="316">
        <v>0.47</v>
      </c>
      <c r="BY95" s="316">
        <v>48.95</v>
      </c>
      <c r="BZ95" s="316">
        <v>8.83</v>
      </c>
      <c r="CA95" s="316">
        <v>12.15</v>
      </c>
      <c r="CB95" s="316">
        <v>102.28</v>
      </c>
      <c r="CC95" s="316">
        <v>4.74</v>
      </c>
      <c r="CD95" s="316">
        <v>0</v>
      </c>
      <c r="CE95" s="316">
        <v>0</v>
      </c>
      <c r="CF95" s="316">
        <v>0</v>
      </c>
      <c r="CG95" s="316">
        <v>0</v>
      </c>
      <c r="CH95" s="316">
        <v>0</v>
      </c>
      <c r="CI95" s="316">
        <v>0</v>
      </c>
      <c r="CJ95" s="316">
        <v>0</v>
      </c>
      <c r="CK95" s="316">
        <v>0</v>
      </c>
      <c r="CL95" s="316">
        <v>0</v>
      </c>
      <c r="CM95" s="316">
        <v>0</v>
      </c>
      <c r="CN95" s="316">
        <v>0</v>
      </c>
      <c r="CO95" s="316">
        <v>0</v>
      </c>
      <c r="CP95" s="316">
        <v>0</v>
      </c>
      <c r="CQ95" s="316">
        <v>0</v>
      </c>
      <c r="CR95" s="316">
        <v>0</v>
      </c>
      <c r="CS95" s="316">
        <v>0</v>
      </c>
      <c r="CT95" s="316">
        <v>0</v>
      </c>
      <c r="CU95" s="316">
        <v>0</v>
      </c>
      <c r="CV95" s="316">
        <v>0</v>
      </c>
      <c r="CW95" s="314">
        <v>0</v>
      </c>
    </row>
  </sheetData>
  <mergeCells count="115">
    <mergeCell ref="A67:A68"/>
    <mergeCell ref="A49:A50"/>
    <mergeCell ref="A57:A58"/>
    <mergeCell ref="A59:A60"/>
    <mergeCell ref="A61:A62"/>
    <mergeCell ref="A63:A64"/>
    <mergeCell ref="A65:A66"/>
    <mergeCell ref="A26:A27"/>
    <mergeCell ref="A28:A29"/>
    <mergeCell ref="A30:A31"/>
    <mergeCell ref="A32:A33"/>
    <mergeCell ref="A34:A35"/>
    <mergeCell ref="A43:A44"/>
    <mergeCell ref="CR2:CR4"/>
    <mergeCell ref="CS2:CS4"/>
    <mergeCell ref="CT2:CT4"/>
    <mergeCell ref="CU2:CU4"/>
    <mergeCell ref="CV2:CV4"/>
    <mergeCell ref="CW2:CW4"/>
    <mergeCell ref="CL2:CL4"/>
    <mergeCell ref="CM2:CM4"/>
    <mergeCell ref="CN2:CN4"/>
    <mergeCell ref="CO2:CO4"/>
    <mergeCell ref="CP2:CP4"/>
    <mergeCell ref="CQ2:CQ4"/>
    <mergeCell ref="CF2:CF4"/>
    <mergeCell ref="CG2:CG4"/>
    <mergeCell ref="CH2:CH4"/>
    <mergeCell ref="CI2:CI4"/>
    <mergeCell ref="CJ2:CJ4"/>
    <mergeCell ref="CK2:CK4"/>
    <mergeCell ref="BZ2:BZ4"/>
    <mergeCell ref="CA2:CA4"/>
    <mergeCell ref="CB2:CB4"/>
    <mergeCell ref="CC2:CC4"/>
    <mergeCell ref="CD2:CD4"/>
    <mergeCell ref="CE2:CE4"/>
    <mergeCell ref="BT2:BT4"/>
    <mergeCell ref="BU2:BU4"/>
    <mergeCell ref="BV2:BV4"/>
    <mergeCell ref="BW2:BW4"/>
    <mergeCell ref="BX2:BX4"/>
    <mergeCell ref="BY2:BY4"/>
    <mergeCell ref="BN2:BN4"/>
    <mergeCell ref="BO2:BO4"/>
    <mergeCell ref="BP2:BP4"/>
    <mergeCell ref="BQ2:BQ4"/>
    <mergeCell ref="BR2:BR4"/>
    <mergeCell ref="BS2:BS4"/>
    <mergeCell ref="BH2:BH4"/>
    <mergeCell ref="BI2:BI4"/>
    <mergeCell ref="BJ2:BJ4"/>
    <mergeCell ref="BK2:BK4"/>
    <mergeCell ref="BL2:BL4"/>
    <mergeCell ref="BM2:BM4"/>
    <mergeCell ref="BB2:BB4"/>
    <mergeCell ref="BC2:BC4"/>
    <mergeCell ref="BD2:BD4"/>
    <mergeCell ref="BE2:BE4"/>
    <mergeCell ref="BF2:BF4"/>
    <mergeCell ref="BG2:BG4"/>
    <mergeCell ref="AV2:AV4"/>
    <mergeCell ref="AW2:AW4"/>
    <mergeCell ref="AX2:AX4"/>
    <mergeCell ref="AY2:AY4"/>
    <mergeCell ref="AZ2:AZ4"/>
    <mergeCell ref="BA2:BA4"/>
    <mergeCell ref="AP2:AP4"/>
    <mergeCell ref="AQ2:AQ4"/>
    <mergeCell ref="AR2:AR4"/>
    <mergeCell ref="AS2:AS4"/>
    <mergeCell ref="AT2:AT4"/>
    <mergeCell ref="AU2:AU4"/>
    <mergeCell ref="AJ2:AJ4"/>
    <mergeCell ref="AK2:AK4"/>
    <mergeCell ref="AL2:AL4"/>
    <mergeCell ref="AM2:AM4"/>
    <mergeCell ref="AN2:AN4"/>
    <mergeCell ref="AO2:AO4"/>
    <mergeCell ref="AD2:AD4"/>
    <mergeCell ref="AE2:AE4"/>
    <mergeCell ref="AF2:AF4"/>
    <mergeCell ref="AG2:AG4"/>
    <mergeCell ref="AH2:AH4"/>
    <mergeCell ref="AI2:AI4"/>
    <mergeCell ref="X2:X4"/>
    <mergeCell ref="Y2:Y4"/>
    <mergeCell ref="Z2:Z4"/>
    <mergeCell ref="AA2:AA4"/>
    <mergeCell ref="AB2:AB4"/>
    <mergeCell ref="AC2:AC4"/>
    <mergeCell ref="R2:R4"/>
    <mergeCell ref="S2:S4"/>
    <mergeCell ref="T2:T4"/>
    <mergeCell ref="U2:U4"/>
    <mergeCell ref="V2:V4"/>
    <mergeCell ref="W2:W4"/>
    <mergeCell ref="L2:L4"/>
    <mergeCell ref="M2:M4"/>
    <mergeCell ref="N2:N4"/>
    <mergeCell ref="O2:O4"/>
    <mergeCell ref="P2:P4"/>
    <mergeCell ref="Q2:Q4"/>
    <mergeCell ref="F2:F4"/>
    <mergeCell ref="G2:G4"/>
    <mergeCell ref="H2:H4"/>
    <mergeCell ref="I2:I4"/>
    <mergeCell ref="J2:J4"/>
    <mergeCell ref="K2:K4"/>
    <mergeCell ref="A1:C1"/>
    <mergeCell ref="A2:A4"/>
    <mergeCell ref="B2:B4"/>
    <mergeCell ref="C2:C4"/>
    <mergeCell ref="D2:D4"/>
    <mergeCell ref="E2:E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W95"/>
  <sheetViews>
    <sheetView workbookViewId="0">
      <pane xSplit="3" ySplit="4" topLeftCell="D80" activePane="bottomRight" state="frozen"/>
      <selection pane="topRight" activeCell="D1" sqref="D1"/>
      <selection pane="bottomLeft" activeCell="A5" sqref="A5"/>
      <selection pane="bottomRight" activeCell="C90" sqref="C90"/>
    </sheetView>
  </sheetViews>
  <sheetFormatPr defaultRowHeight="15"/>
  <cols>
    <col min="1" max="1" width="57.5703125" customWidth="1"/>
    <col min="2" max="2" width="15.140625" customWidth="1"/>
    <col min="3" max="3" width="14" customWidth="1"/>
  </cols>
  <sheetData>
    <row r="1" spans="1:101" ht="57" customHeight="1" thickBot="1">
      <c r="A1" s="479" t="s">
        <v>178</v>
      </c>
      <c r="B1" s="479"/>
      <c r="C1" s="479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112"/>
      <c r="BA1" s="112"/>
      <c r="BB1" s="112"/>
      <c r="BC1" s="112"/>
      <c r="BD1" s="112"/>
      <c r="BE1" s="112"/>
      <c r="BF1" s="112"/>
      <c r="BG1" s="112"/>
      <c r="BH1" s="112"/>
      <c r="BI1" s="112"/>
      <c r="BJ1" s="112"/>
      <c r="BK1" s="112"/>
      <c r="BL1" s="112"/>
      <c r="BM1" s="112"/>
      <c r="BN1" s="112"/>
      <c r="BO1" s="112"/>
      <c r="BP1" s="112"/>
      <c r="BQ1" s="112"/>
      <c r="BR1" s="112"/>
      <c r="BS1" s="112"/>
      <c r="BT1" s="112"/>
      <c r="BU1" s="112"/>
      <c r="BV1" s="112"/>
      <c r="BW1" s="112"/>
      <c r="BX1" s="112"/>
      <c r="BY1" s="112"/>
      <c r="BZ1" s="112"/>
      <c r="CA1" s="112"/>
      <c r="CB1" s="112"/>
      <c r="CC1" s="112"/>
      <c r="CD1" s="112"/>
      <c r="CE1" s="112"/>
      <c r="CF1" s="112"/>
      <c r="CG1" s="112"/>
      <c r="CH1" s="112"/>
      <c r="CI1" s="112"/>
      <c r="CJ1" s="112"/>
      <c r="CK1" s="112"/>
      <c r="CL1" s="112"/>
      <c r="CM1" s="112"/>
      <c r="CN1" s="112"/>
      <c r="CO1" s="112"/>
      <c r="CP1" s="112"/>
      <c r="CQ1" s="112"/>
      <c r="CR1" s="112"/>
      <c r="CS1" s="112"/>
      <c r="CT1" s="112"/>
      <c r="CU1" s="112"/>
      <c r="CV1" s="112"/>
      <c r="CW1" s="112"/>
    </row>
    <row r="2" spans="1:101" ht="54.95" customHeight="1">
      <c r="A2" s="480" t="s">
        <v>1</v>
      </c>
      <c r="B2" s="482" t="s">
        <v>2</v>
      </c>
      <c r="C2" s="484" t="s">
        <v>3</v>
      </c>
      <c r="D2" s="474" t="s">
        <v>4</v>
      </c>
      <c r="E2" s="470" t="s">
        <v>5</v>
      </c>
      <c r="F2" s="470" t="s">
        <v>6</v>
      </c>
      <c r="G2" s="470" t="s">
        <v>7</v>
      </c>
      <c r="H2" s="470" t="s">
        <v>8</v>
      </c>
      <c r="I2" s="470" t="s">
        <v>9</v>
      </c>
      <c r="J2" s="470" t="s">
        <v>10</v>
      </c>
      <c r="K2" s="470" t="s">
        <v>11</v>
      </c>
      <c r="L2" s="470" t="s">
        <v>12</v>
      </c>
      <c r="M2" s="470" t="s">
        <v>13</v>
      </c>
      <c r="N2" s="470" t="s">
        <v>14</v>
      </c>
      <c r="O2" s="470" t="s">
        <v>15</v>
      </c>
      <c r="P2" s="470" t="s">
        <v>16</v>
      </c>
      <c r="Q2" s="470" t="s">
        <v>17</v>
      </c>
      <c r="R2" s="470" t="s">
        <v>18</v>
      </c>
      <c r="S2" s="470" t="s">
        <v>19</v>
      </c>
      <c r="T2" s="472" t="s">
        <v>20</v>
      </c>
      <c r="U2" s="474" t="s">
        <v>21</v>
      </c>
      <c r="V2" s="470" t="s">
        <v>22</v>
      </c>
      <c r="W2" s="470" t="s">
        <v>23</v>
      </c>
      <c r="X2" s="470" t="s">
        <v>24</v>
      </c>
      <c r="Y2" s="470" t="s">
        <v>25</v>
      </c>
      <c r="Z2" s="470" t="s">
        <v>26</v>
      </c>
      <c r="AA2" s="470" t="s">
        <v>27</v>
      </c>
      <c r="AB2" s="470" t="s">
        <v>28</v>
      </c>
      <c r="AC2" s="470" t="s">
        <v>29</v>
      </c>
      <c r="AD2" s="470" t="s">
        <v>30</v>
      </c>
      <c r="AE2" s="470" t="s">
        <v>31</v>
      </c>
      <c r="AF2" s="470" t="s">
        <v>32</v>
      </c>
      <c r="AG2" s="470" t="s">
        <v>33</v>
      </c>
      <c r="AH2" s="470" t="s">
        <v>34</v>
      </c>
      <c r="AI2" s="470" t="s">
        <v>35</v>
      </c>
      <c r="AJ2" s="470" t="s">
        <v>36</v>
      </c>
      <c r="AK2" s="470" t="s">
        <v>37</v>
      </c>
      <c r="AL2" s="470" t="s">
        <v>38</v>
      </c>
      <c r="AM2" s="470" t="s">
        <v>39</v>
      </c>
      <c r="AN2" s="470" t="s">
        <v>40</v>
      </c>
      <c r="AO2" s="470" t="s">
        <v>41</v>
      </c>
      <c r="AP2" s="470" t="s">
        <v>42</v>
      </c>
      <c r="AQ2" s="470" t="s">
        <v>43</v>
      </c>
      <c r="AR2" s="472" t="s">
        <v>44</v>
      </c>
      <c r="AS2" s="474" t="s">
        <v>45</v>
      </c>
      <c r="AT2" s="470" t="s">
        <v>46</v>
      </c>
      <c r="AU2" s="470" t="s">
        <v>47</v>
      </c>
      <c r="AV2" s="476" t="s">
        <v>48</v>
      </c>
      <c r="AW2" s="470" t="s">
        <v>49</v>
      </c>
      <c r="AX2" s="470" t="s">
        <v>50</v>
      </c>
      <c r="AY2" s="470" t="s">
        <v>51</v>
      </c>
      <c r="AZ2" s="470" t="s">
        <v>52</v>
      </c>
      <c r="BA2" s="470" t="s">
        <v>53</v>
      </c>
      <c r="BB2" s="472" t="s">
        <v>54</v>
      </c>
      <c r="BC2" s="474" t="s">
        <v>55</v>
      </c>
      <c r="BD2" s="470" t="s">
        <v>56</v>
      </c>
      <c r="BE2" s="470" t="s">
        <v>57</v>
      </c>
      <c r="BF2" s="470" t="s">
        <v>58</v>
      </c>
      <c r="BG2" s="470" t="s">
        <v>59</v>
      </c>
      <c r="BH2" s="470" t="s">
        <v>60</v>
      </c>
      <c r="BI2" s="470" t="s">
        <v>61</v>
      </c>
      <c r="BJ2" s="470" t="s">
        <v>62</v>
      </c>
      <c r="BK2" s="470" t="s">
        <v>63</v>
      </c>
      <c r="BL2" s="470" t="s">
        <v>64</v>
      </c>
      <c r="BM2" s="472" t="s">
        <v>65</v>
      </c>
      <c r="BN2" s="474" t="s">
        <v>66</v>
      </c>
      <c r="BO2" s="470" t="s">
        <v>67</v>
      </c>
      <c r="BP2" s="470" t="s">
        <v>68</v>
      </c>
      <c r="BQ2" s="470" t="s">
        <v>69</v>
      </c>
      <c r="BR2" s="470" t="s">
        <v>70</v>
      </c>
      <c r="BS2" s="470" t="s">
        <v>71</v>
      </c>
      <c r="BT2" s="470" t="s">
        <v>72</v>
      </c>
      <c r="BU2" s="470" t="s">
        <v>73</v>
      </c>
      <c r="BV2" s="470" t="s">
        <v>74</v>
      </c>
      <c r="BW2" s="470" t="s">
        <v>75</v>
      </c>
      <c r="BX2" s="470" t="s">
        <v>76</v>
      </c>
      <c r="BY2" s="470" t="s">
        <v>77</v>
      </c>
      <c r="BZ2" s="470" t="s">
        <v>78</v>
      </c>
      <c r="CA2" s="470" t="s">
        <v>79</v>
      </c>
      <c r="CB2" s="470" t="s">
        <v>80</v>
      </c>
      <c r="CC2" s="470" t="s">
        <v>81</v>
      </c>
      <c r="CD2" s="470" t="s">
        <v>82</v>
      </c>
      <c r="CE2" s="470" t="s">
        <v>83</v>
      </c>
      <c r="CF2" s="470" t="s">
        <v>84</v>
      </c>
      <c r="CG2" s="470" t="s">
        <v>85</v>
      </c>
      <c r="CH2" s="470" t="s">
        <v>86</v>
      </c>
      <c r="CI2" s="470" t="s">
        <v>87</v>
      </c>
      <c r="CJ2" s="470" t="s">
        <v>88</v>
      </c>
      <c r="CK2" s="470" t="s">
        <v>89</v>
      </c>
      <c r="CL2" s="470" t="s">
        <v>90</v>
      </c>
      <c r="CM2" s="470" t="s">
        <v>91</v>
      </c>
      <c r="CN2" s="470" t="s">
        <v>92</v>
      </c>
      <c r="CO2" s="470" t="s">
        <v>93</v>
      </c>
      <c r="CP2" s="470" t="s">
        <v>94</v>
      </c>
      <c r="CQ2" s="470" t="s">
        <v>95</v>
      </c>
      <c r="CR2" s="470" t="s">
        <v>96</v>
      </c>
      <c r="CS2" s="470" t="s">
        <v>97</v>
      </c>
      <c r="CT2" s="470" t="s">
        <v>98</v>
      </c>
      <c r="CU2" s="470" t="s">
        <v>99</v>
      </c>
      <c r="CV2" s="470" t="s">
        <v>100</v>
      </c>
      <c r="CW2" s="472" t="s">
        <v>101</v>
      </c>
    </row>
    <row r="3" spans="1:101" ht="54.95" customHeight="1">
      <c r="A3" s="481"/>
      <c r="B3" s="483"/>
      <c r="C3" s="485"/>
      <c r="D3" s="475"/>
      <c r="E3" s="471"/>
      <c r="F3" s="471"/>
      <c r="G3" s="471"/>
      <c r="H3" s="471"/>
      <c r="I3" s="471"/>
      <c r="J3" s="471"/>
      <c r="K3" s="471"/>
      <c r="L3" s="471"/>
      <c r="M3" s="471"/>
      <c r="N3" s="471"/>
      <c r="O3" s="471"/>
      <c r="P3" s="471"/>
      <c r="Q3" s="471"/>
      <c r="R3" s="471"/>
      <c r="S3" s="471"/>
      <c r="T3" s="473"/>
      <c r="U3" s="475"/>
      <c r="V3" s="471"/>
      <c r="W3" s="471"/>
      <c r="X3" s="471"/>
      <c r="Y3" s="471"/>
      <c r="Z3" s="471"/>
      <c r="AA3" s="471"/>
      <c r="AB3" s="471"/>
      <c r="AC3" s="471"/>
      <c r="AD3" s="471"/>
      <c r="AE3" s="471"/>
      <c r="AF3" s="471"/>
      <c r="AG3" s="471"/>
      <c r="AH3" s="471"/>
      <c r="AI3" s="471"/>
      <c r="AJ3" s="471"/>
      <c r="AK3" s="471"/>
      <c r="AL3" s="471"/>
      <c r="AM3" s="471"/>
      <c r="AN3" s="471"/>
      <c r="AO3" s="471"/>
      <c r="AP3" s="471"/>
      <c r="AQ3" s="471"/>
      <c r="AR3" s="473"/>
      <c r="AS3" s="475"/>
      <c r="AT3" s="471"/>
      <c r="AU3" s="471"/>
      <c r="AV3" s="477"/>
      <c r="AW3" s="471"/>
      <c r="AX3" s="471"/>
      <c r="AY3" s="471"/>
      <c r="AZ3" s="471"/>
      <c r="BA3" s="471"/>
      <c r="BB3" s="473"/>
      <c r="BC3" s="475"/>
      <c r="BD3" s="471"/>
      <c r="BE3" s="471"/>
      <c r="BF3" s="471"/>
      <c r="BG3" s="471"/>
      <c r="BH3" s="471"/>
      <c r="BI3" s="471"/>
      <c r="BJ3" s="471"/>
      <c r="BK3" s="471"/>
      <c r="BL3" s="471"/>
      <c r="BM3" s="473"/>
      <c r="BN3" s="475"/>
      <c r="BO3" s="471"/>
      <c r="BP3" s="471"/>
      <c r="BQ3" s="471"/>
      <c r="BR3" s="471"/>
      <c r="BS3" s="471"/>
      <c r="BT3" s="471"/>
      <c r="BU3" s="471"/>
      <c r="BV3" s="471"/>
      <c r="BW3" s="471"/>
      <c r="BX3" s="471"/>
      <c r="BY3" s="471"/>
      <c r="BZ3" s="471"/>
      <c r="CA3" s="471"/>
      <c r="CB3" s="471"/>
      <c r="CC3" s="471"/>
      <c r="CD3" s="471"/>
      <c r="CE3" s="471"/>
      <c r="CF3" s="471"/>
      <c r="CG3" s="471"/>
      <c r="CH3" s="471"/>
      <c r="CI3" s="471"/>
      <c r="CJ3" s="471"/>
      <c r="CK3" s="471"/>
      <c r="CL3" s="471"/>
      <c r="CM3" s="471"/>
      <c r="CN3" s="471"/>
      <c r="CO3" s="471"/>
      <c r="CP3" s="471"/>
      <c r="CQ3" s="471"/>
      <c r="CR3" s="471"/>
      <c r="CS3" s="471"/>
      <c r="CT3" s="471"/>
      <c r="CU3" s="471"/>
      <c r="CV3" s="471"/>
      <c r="CW3" s="473"/>
    </row>
    <row r="4" spans="1:101" ht="54.95" customHeight="1">
      <c r="A4" s="481"/>
      <c r="B4" s="483"/>
      <c r="C4" s="485"/>
      <c r="D4" s="475"/>
      <c r="E4" s="471"/>
      <c r="F4" s="471"/>
      <c r="G4" s="471"/>
      <c r="H4" s="471"/>
      <c r="I4" s="471"/>
      <c r="J4" s="471"/>
      <c r="K4" s="471"/>
      <c r="L4" s="471"/>
      <c r="M4" s="471"/>
      <c r="N4" s="471"/>
      <c r="O4" s="471"/>
      <c r="P4" s="471"/>
      <c r="Q4" s="471"/>
      <c r="R4" s="471"/>
      <c r="S4" s="471"/>
      <c r="T4" s="473"/>
      <c r="U4" s="475"/>
      <c r="V4" s="471"/>
      <c r="W4" s="471"/>
      <c r="X4" s="471"/>
      <c r="Y4" s="471"/>
      <c r="Z4" s="471"/>
      <c r="AA4" s="471"/>
      <c r="AB4" s="471"/>
      <c r="AC4" s="471"/>
      <c r="AD4" s="471"/>
      <c r="AE4" s="471"/>
      <c r="AF4" s="471"/>
      <c r="AG4" s="471"/>
      <c r="AH4" s="471"/>
      <c r="AI4" s="471"/>
      <c r="AJ4" s="471"/>
      <c r="AK4" s="471"/>
      <c r="AL4" s="471"/>
      <c r="AM4" s="471"/>
      <c r="AN4" s="471"/>
      <c r="AO4" s="471"/>
      <c r="AP4" s="471"/>
      <c r="AQ4" s="471"/>
      <c r="AR4" s="473"/>
      <c r="AS4" s="475"/>
      <c r="AT4" s="471"/>
      <c r="AU4" s="471"/>
      <c r="AV4" s="477"/>
      <c r="AW4" s="471"/>
      <c r="AX4" s="471"/>
      <c r="AY4" s="471"/>
      <c r="AZ4" s="471"/>
      <c r="BA4" s="471"/>
      <c r="BB4" s="473"/>
      <c r="BC4" s="475"/>
      <c r="BD4" s="471"/>
      <c r="BE4" s="471"/>
      <c r="BF4" s="471"/>
      <c r="BG4" s="471"/>
      <c r="BH4" s="471"/>
      <c r="BI4" s="471"/>
      <c r="BJ4" s="471"/>
      <c r="BK4" s="471"/>
      <c r="BL4" s="471"/>
      <c r="BM4" s="473"/>
      <c r="BN4" s="475"/>
      <c r="BO4" s="471"/>
      <c r="BP4" s="471"/>
      <c r="BQ4" s="471"/>
      <c r="BR4" s="471"/>
      <c r="BS4" s="471"/>
      <c r="BT4" s="471"/>
      <c r="BU4" s="471"/>
      <c r="BV4" s="471"/>
      <c r="BW4" s="471"/>
      <c r="BX4" s="471"/>
      <c r="BY4" s="471"/>
      <c r="BZ4" s="471"/>
      <c r="CA4" s="471"/>
      <c r="CB4" s="471"/>
      <c r="CC4" s="471"/>
      <c r="CD4" s="471"/>
      <c r="CE4" s="471"/>
      <c r="CF4" s="471"/>
      <c r="CG4" s="471"/>
      <c r="CH4" s="471"/>
      <c r="CI4" s="471"/>
      <c r="CJ4" s="471"/>
      <c r="CK4" s="471"/>
      <c r="CL4" s="471"/>
      <c r="CM4" s="471"/>
      <c r="CN4" s="471"/>
      <c r="CO4" s="471"/>
      <c r="CP4" s="471"/>
      <c r="CQ4" s="471"/>
      <c r="CR4" s="471"/>
      <c r="CS4" s="471"/>
      <c r="CT4" s="471"/>
      <c r="CU4" s="471"/>
      <c r="CV4" s="471"/>
      <c r="CW4" s="473"/>
    </row>
    <row r="5" spans="1:101" ht="15.75">
      <c r="A5" s="165"/>
      <c r="B5" s="157"/>
      <c r="C5" s="166"/>
      <c r="D5" s="149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7"/>
      <c r="U5" s="149"/>
      <c r="V5" s="148"/>
      <c r="W5" s="148"/>
      <c r="X5" s="148"/>
      <c r="Y5" s="148"/>
      <c r="Z5" s="148"/>
      <c r="AA5" s="148"/>
      <c r="AB5" s="148"/>
      <c r="AC5" s="148"/>
      <c r="AD5" s="148"/>
      <c r="AE5" s="148"/>
      <c r="AF5" s="148"/>
      <c r="AG5" s="148"/>
      <c r="AH5" s="148"/>
      <c r="AI5" s="148"/>
      <c r="AJ5" s="148"/>
      <c r="AK5" s="148"/>
      <c r="AL5" s="148"/>
      <c r="AM5" s="148"/>
      <c r="AN5" s="148"/>
      <c r="AO5" s="148"/>
      <c r="AP5" s="148"/>
      <c r="AQ5" s="148"/>
      <c r="AR5" s="147"/>
      <c r="AS5" s="149"/>
      <c r="AT5" s="148"/>
      <c r="AU5" s="148"/>
      <c r="AV5" s="148"/>
      <c r="AW5" s="148"/>
      <c r="AX5" s="148"/>
      <c r="AY5" s="148"/>
      <c r="AZ5" s="148"/>
      <c r="BA5" s="148"/>
      <c r="BB5" s="147"/>
      <c r="BC5" s="149"/>
      <c r="BD5" s="148"/>
      <c r="BE5" s="148"/>
      <c r="BF5" s="148"/>
      <c r="BG5" s="148"/>
      <c r="BH5" s="148"/>
      <c r="BI5" s="148"/>
      <c r="BJ5" s="148"/>
      <c r="BK5" s="148"/>
      <c r="BL5" s="148"/>
      <c r="BM5" s="147"/>
      <c r="BN5" s="149"/>
      <c r="BO5" s="148"/>
      <c r="BP5" s="148"/>
      <c r="BQ5" s="148"/>
      <c r="BR5" s="148"/>
      <c r="BS5" s="148"/>
      <c r="BT5" s="148"/>
      <c r="BU5" s="148"/>
      <c r="BV5" s="148"/>
      <c r="BW5" s="148"/>
      <c r="BX5" s="148"/>
      <c r="BY5" s="148"/>
      <c r="BZ5" s="148"/>
      <c r="CA5" s="148"/>
      <c r="CB5" s="148"/>
      <c r="CC5" s="148"/>
      <c r="CD5" s="148"/>
      <c r="CE5" s="148"/>
      <c r="CF5" s="148"/>
      <c r="CG5" s="148"/>
      <c r="CH5" s="148"/>
      <c r="CI5" s="148"/>
      <c r="CJ5" s="148"/>
      <c r="CK5" s="148"/>
      <c r="CL5" s="148"/>
      <c r="CM5" s="148"/>
      <c r="CN5" s="148"/>
      <c r="CO5" s="148"/>
      <c r="CP5" s="148"/>
      <c r="CQ5" s="148"/>
      <c r="CR5" s="148"/>
      <c r="CS5" s="148"/>
      <c r="CT5" s="148"/>
      <c r="CU5" s="148"/>
      <c r="CV5" s="148"/>
      <c r="CW5" s="147"/>
    </row>
    <row r="6" spans="1:101" ht="15.75">
      <c r="A6" s="167" t="s">
        <v>102</v>
      </c>
      <c r="B6" s="158" t="s">
        <v>103</v>
      </c>
      <c r="C6" s="168">
        <v>4189.76</v>
      </c>
      <c r="D6" s="168">
        <v>0</v>
      </c>
      <c r="E6" s="168">
        <v>0</v>
      </c>
      <c r="F6" s="168">
        <v>24.73</v>
      </c>
      <c r="G6" s="168">
        <v>0</v>
      </c>
      <c r="H6" s="168">
        <v>0</v>
      </c>
      <c r="I6" s="168">
        <v>971.91000000000008</v>
      </c>
      <c r="J6" s="168">
        <v>0</v>
      </c>
      <c r="K6" s="168">
        <v>0</v>
      </c>
      <c r="L6" s="168">
        <v>0</v>
      </c>
      <c r="M6" s="168">
        <v>516.87</v>
      </c>
      <c r="N6" s="168">
        <v>265.44</v>
      </c>
      <c r="O6" s="168">
        <v>14.18</v>
      </c>
      <c r="P6" s="168">
        <v>0</v>
      </c>
      <c r="Q6" s="168">
        <v>0</v>
      </c>
      <c r="R6" s="168">
        <v>0</v>
      </c>
      <c r="S6" s="168">
        <v>0</v>
      </c>
      <c r="T6" s="168">
        <v>0</v>
      </c>
      <c r="U6" s="168">
        <v>0</v>
      </c>
      <c r="V6" s="168">
        <v>0</v>
      </c>
      <c r="W6" s="168">
        <v>0</v>
      </c>
      <c r="X6" s="168">
        <v>323.77000000000004</v>
      </c>
      <c r="Y6" s="168">
        <v>3.2</v>
      </c>
      <c r="Z6" s="168">
        <v>0</v>
      </c>
      <c r="AA6" s="168">
        <v>33.979999999999997</v>
      </c>
      <c r="AB6" s="168">
        <v>59.75</v>
      </c>
      <c r="AC6" s="168">
        <v>0</v>
      </c>
      <c r="AD6" s="168">
        <v>0</v>
      </c>
      <c r="AE6" s="168">
        <v>0</v>
      </c>
      <c r="AF6" s="168">
        <v>0</v>
      </c>
      <c r="AG6" s="168">
        <v>17.41</v>
      </c>
      <c r="AH6" s="168">
        <v>0</v>
      </c>
      <c r="AI6" s="168">
        <v>16.98</v>
      </c>
      <c r="AJ6" s="168">
        <v>3.2</v>
      </c>
      <c r="AK6" s="168">
        <v>0</v>
      </c>
      <c r="AL6" s="168">
        <v>0</v>
      </c>
      <c r="AM6" s="168">
        <v>0</v>
      </c>
      <c r="AN6" s="168">
        <v>0</v>
      </c>
      <c r="AO6" s="168">
        <v>1036.95</v>
      </c>
      <c r="AP6" s="168">
        <v>21.04</v>
      </c>
      <c r="AQ6" s="168">
        <v>0</v>
      </c>
      <c r="AR6" s="168">
        <v>0</v>
      </c>
      <c r="AS6" s="168">
        <v>0</v>
      </c>
      <c r="AT6" s="168">
        <v>0</v>
      </c>
      <c r="AU6" s="168">
        <v>0</v>
      </c>
      <c r="AV6" s="168">
        <v>0</v>
      </c>
      <c r="AW6" s="168">
        <v>0</v>
      </c>
      <c r="AX6" s="168">
        <v>0</v>
      </c>
      <c r="AY6" s="168">
        <v>21.24</v>
      </c>
      <c r="AZ6" s="168">
        <v>61.3</v>
      </c>
      <c r="BA6" s="168">
        <v>0</v>
      </c>
      <c r="BB6" s="168">
        <v>0</v>
      </c>
      <c r="BC6" s="168">
        <v>0</v>
      </c>
      <c r="BD6" s="168">
        <v>0</v>
      </c>
      <c r="BE6" s="168">
        <v>0</v>
      </c>
      <c r="BF6" s="168">
        <v>12.09</v>
      </c>
      <c r="BG6" s="168">
        <v>11.33</v>
      </c>
      <c r="BH6" s="168">
        <v>0</v>
      </c>
      <c r="BI6" s="168">
        <v>0</v>
      </c>
      <c r="BJ6" s="168">
        <v>0</v>
      </c>
      <c r="BK6" s="168">
        <v>0</v>
      </c>
      <c r="BL6" s="168">
        <v>0</v>
      </c>
      <c r="BM6" s="168">
        <v>0</v>
      </c>
      <c r="BN6" s="168">
        <v>554.35</v>
      </c>
      <c r="BO6" s="168">
        <v>0</v>
      </c>
      <c r="BP6" s="168">
        <v>0</v>
      </c>
      <c r="BQ6" s="168">
        <v>0</v>
      </c>
      <c r="BR6" s="168">
        <v>0</v>
      </c>
      <c r="BS6" s="168">
        <v>0</v>
      </c>
      <c r="BT6" s="168">
        <v>0</v>
      </c>
      <c r="BU6" s="168">
        <v>0</v>
      </c>
      <c r="BV6" s="168">
        <v>0</v>
      </c>
      <c r="BW6" s="168">
        <v>0</v>
      </c>
      <c r="BX6" s="168">
        <v>0</v>
      </c>
      <c r="BY6" s="168">
        <v>0</v>
      </c>
      <c r="BZ6" s="168">
        <v>0</v>
      </c>
      <c r="CA6" s="168">
        <v>0</v>
      </c>
      <c r="CB6" s="168">
        <v>0</v>
      </c>
      <c r="CC6" s="168">
        <v>0</v>
      </c>
      <c r="CD6" s="168">
        <v>0</v>
      </c>
      <c r="CE6" s="168">
        <v>0</v>
      </c>
      <c r="CF6" s="168">
        <v>0</v>
      </c>
      <c r="CG6" s="168">
        <v>0</v>
      </c>
      <c r="CH6" s="168">
        <v>0</v>
      </c>
      <c r="CI6" s="168">
        <v>0</v>
      </c>
      <c r="CJ6" s="168">
        <v>0</v>
      </c>
      <c r="CK6" s="168">
        <v>0</v>
      </c>
      <c r="CL6" s="168">
        <v>0</v>
      </c>
      <c r="CM6" s="168">
        <v>0</v>
      </c>
      <c r="CN6" s="168">
        <v>0</v>
      </c>
      <c r="CO6" s="168">
        <v>0</v>
      </c>
      <c r="CP6" s="168">
        <v>0</v>
      </c>
      <c r="CQ6" s="168">
        <v>0</v>
      </c>
      <c r="CR6" s="168">
        <v>0</v>
      </c>
      <c r="CS6" s="168">
        <v>0</v>
      </c>
      <c r="CT6" s="168">
        <v>0</v>
      </c>
      <c r="CU6" s="168">
        <v>220.04</v>
      </c>
      <c r="CV6" s="168">
        <v>0</v>
      </c>
      <c r="CW6" s="168">
        <v>0</v>
      </c>
    </row>
    <row r="7" spans="1:101" ht="15.75">
      <c r="A7" s="169" t="s">
        <v>104</v>
      </c>
      <c r="B7" s="145" t="s">
        <v>105</v>
      </c>
      <c r="C7" s="209">
        <v>1</v>
      </c>
      <c r="D7" s="210"/>
      <c r="E7" s="211"/>
      <c r="F7" s="211"/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211"/>
      <c r="R7" s="211"/>
      <c r="S7" s="211"/>
      <c r="T7" s="209"/>
      <c r="U7" s="210"/>
      <c r="V7" s="211"/>
      <c r="W7" s="211"/>
      <c r="X7" s="211">
        <v>1</v>
      </c>
      <c r="Y7" s="211"/>
      <c r="Z7" s="211"/>
      <c r="AA7" s="211"/>
      <c r="AB7" s="211"/>
      <c r="AC7" s="211"/>
      <c r="AD7" s="211"/>
      <c r="AE7" s="211"/>
      <c r="AF7" s="211"/>
      <c r="AG7" s="211"/>
      <c r="AH7" s="211"/>
      <c r="AI7" s="211"/>
      <c r="AJ7" s="211"/>
      <c r="AK7" s="211"/>
      <c r="AL7" s="211"/>
      <c r="AM7" s="211"/>
      <c r="AN7" s="211"/>
      <c r="AO7" s="211"/>
      <c r="AP7" s="211"/>
      <c r="AQ7" s="211"/>
      <c r="AR7" s="209"/>
      <c r="AS7" s="210"/>
      <c r="AT7" s="211"/>
      <c r="AU7" s="211"/>
      <c r="AV7" s="211"/>
      <c r="AW7" s="211"/>
      <c r="AX7" s="211"/>
      <c r="AY7" s="211"/>
      <c r="AZ7" s="211"/>
      <c r="BA7" s="211"/>
      <c r="BB7" s="209"/>
      <c r="BC7" s="210"/>
      <c r="BD7" s="211"/>
      <c r="BE7" s="211"/>
      <c r="BF7" s="211"/>
      <c r="BG7" s="211"/>
      <c r="BH7" s="211"/>
      <c r="BI7" s="211"/>
      <c r="BJ7" s="211"/>
      <c r="BK7" s="211"/>
      <c r="BL7" s="211"/>
      <c r="BM7" s="209"/>
      <c r="BN7" s="210"/>
      <c r="BO7" s="211"/>
      <c r="BP7" s="211"/>
      <c r="BQ7" s="211"/>
      <c r="BR7" s="211"/>
      <c r="BS7" s="211"/>
      <c r="BT7" s="211"/>
      <c r="BU7" s="211"/>
      <c r="BV7" s="211"/>
      <c r="BW7" s="211"/>
      <c r="BX7" s="211"/>
      <c r="BY7" s="211"/>
      <c r="BZ7" s="211"/>
      <c r="CA7" s="211"/>
      <c r="CB7" s="211"/>
      <c r="CC7" s="211"/>
      <c r="CD7" s="211"/>
      <c r="CE7" s="211"/>
      <c r="CF7" s="211"/>
      <c r="CG7" s="211"/>
      <c r="CH7" s="211"/>
      <c r="CI7" s="211"/>
      <c r="CJ7" s="211"/>
      <c r="CK7" s="211"/>
      <c r="CL7" s="211"/>
      <c r="CM7" s="211"/>
      <c r="CN7" s="211"/>
      <c r="CO7" s="211"/>
      <c r="CP7" s="211"/>
      <c r="CQ7" s="211"/>
      <c r="CR7" s="211"/>
      <c r="CS7" s="211"/>
      <c r="CT7" s="211"/>
      <c r="CU7" s="211"/>
      <c r="CV7" s="211"/>
      <c r="CW7" s="209"/>
    </row>
    <row r="8" spans="1:101" ht="15.75">
      <c r="A8" s="171" t="s">
        <v>106</v>
      </c>
      <c r="B8" s="145" t="s">
        <v>107</v>
      </c>
      <c r="C8" s="170">
        <v>2E-3</v>
      </c>
      <c r="D8" s="190">
        <v>0</v>
      </c>
      <c r="E8" s="159">
        <v>0</v>
      </c>
      <c r="F8" s="159">
        <v>0</v>
      </c>
      <c r="G8" s="159">
        <v>0</v>
      </c>
      <c r="H8" s="159">
        <v>0</v>
      </c>
      <c r="I8" s="159">
        <v>0</v>
      </c>
      <c r="J8" s="159">
        <v>0</v>
      </c>
      <c r="K8" s="159">
        <v>0</v>
      </c>
      <c r="L8" s="159">
        <v>0</v>
      </c>
      <c r="M8" s="159">
        <v>0</v>
      </c>
      <c r="N8" s="159">
        <v>0</v>
      </c>
      <c r="O8" s="159">
        <v>0</v>
      </c>
      <c r="P8" s="159">
        <v>0</v>
      </c>
      <c r="Q8" s="159">
        <v>0</v>
      </c>
      <c r="R8" s="159">
        <v>0</v>
      </c>
      <c r="S8" s="159">
        <v>0</v>
      </c>
      <c r="T8" s="170">
        <v>0</v>
      </c>
      <c r="U8" s="190">
        <v>0</v>
      </c>
      <c r="V8" s="159">
        <v>0</v>
      </c>
      <c r="W8" s="159">
        <v>0</v>
      </c>
      <c r="X8" s="159">
        <v>2E-3</v>
      </c>
      <c r="Y8" s="159">
        <v>0</v>
      </c>
      <c r="Z8" s="159">
        <v>0</v>
      </c>
      <c r="AA8" s="159">
        <v>0</v>
      </c>
      <c r="AB8" s="159">
        <v>0</v>
      </c>
      <c r="AC8" s="159">
        <v>0</v>
      </c>
      <c r="AD8" s="159">
        <v>0</v>
      </c>
      <c r="AE8" s="159">
        <v>0</v>
      </c>
      <c r="AF8" s="159">
        <v>0</v>
      </c>
      <c r="AG8" s="159">
        <v>0</v>
      </c>
      <c r="AH8" s="159">
        <v>0</v>
      </c>
      <c r="AI8" s="159">
        <v>0</v>
      </c>
      <c r="AJ8" s="159">
        <v>0</v>
      </c>
      <c r="AK8" s="159">
        <v>0</v>
      </c>
      <c r="AL8" s="159">
        <v>0</v>
      </c>
      <c r="AM8" s="159">
        <v>0</v>
      </c>
      <c r="AN8" s="159">
        <v>0</v>
      </c>
      <c r="AO8" s="159">
        <v>0</v>
      </c>
      <c r="AP8" s="159">
        <v>0</v>
      </c>
      <c r="AQ8" s="159">
        <v>0</v>
      </c>
      <c r="AR8" s="170">
        <v>0</v>
      </c>
      <c r="AS8" s="190">
        <v>0</v>
      </c>
      <c r="AT8" s="159">
        <v>0</v>
      </c>
      <c r="AU8" s="159">
        <v>0</v>
      </c>
      <c r="AV8" s="159">
        <v>0</v>
      </c>
      <c r="AW8" s="159">
        <v>0</v>
      </c>
      <c r="AX8" s="159">
        <v>0</v>
      </c>
      <c r="AY8" s="159">
        <v>0</v>
      </c>
      <c r="AZ8" s="159">
        <v>0</v>
      </c>
      <c r="BA8" s="159">
        <v>0</v>
      </c>
      <c r="BB8" s="170">
        <v>0</v>
      </c>
      <c r="BC8" s="190">
        <v>0</v>
      </c>
      <c r="BD8" s="159">
        <v>0</v>
      </c>
      <c r="BE8" s="159">
        <v>0</v>
      </c>
      <c r="BF8" s="159">
        <v>0</v>
      </c>
      <c r="BG8" s="159">
        <v>0</v>
      </c>
      <c r="BH8" s="159">
        <v>0</v>
      </c>
      <c r="BI8" s="159">
        <v>0</v>
      </c>
      <c r="BJ8" s="159">
        <v>0</v>
      </c>
      <c r="BK8" s="159">
        <v>0</v>
      </c>
      <c r="BL8" s="159">
        <v>0</v>
      </c>
      <c r="BM8" s="170">
        <v>0</v>
      </c>
      <c r="BN8" s="190">
        <v>0</v>
      </c>
      <c r="BO8" s="159">
        <v>0</v>
      </c>
      <c r="BP8" s="159">
        <v>0</v>
      </c>
      <c r="BQ8" s="159">
        <v>0</v>
      </c>
      <c r="BR8" s="159">
        <v>0</v>
      </c>
      <c r="BS8" s="159">
        <v>0</v>
      </c>
      <c r="BT8" s="159">
        <v>0</v>
      </c>
      <c r="BU8" s="159">
        <v>0</v>
      </c>
      <c r="BV8" s="159">
        <v>0</v>
      </c>
      <c r="BW8" s="159">
        <v>0</v>
      </c>
      <c r="BX8" s="159">
        <v>0</v>
      </c>
      <c r="BY8" s="159">
        <v>0</v>
      </c>
      <c r="BZ8" s="159">
        <v>0</v>
      </c>
      <c r="CA8" s="159">
        <v>0</v>
      </c>
      <c r="CB8" s="159">
        <v>0</v>
      </c>
      <c r="CC8" s="159">
        <v>0</v>
      </c>
      <c r="CD8" s="159">
        <v>0</v>
      </c>
      <c r="CE8" s="159">
        <v>0</v>
      </c>
      <c r="CF8" s="159">
        <v>0</v>
      </c>
      <c r="CG8" s="159">
        <v>0</v>
      </c>
      <c r="CH8" s="159">
        <v>0</v>
      </c>
      <c r="CI8" s="159">
        <v>0</v>
      </c>
      <c r="CJ8" s="159">
        <v>0</v>
      </c>
      <c r="CK8" s="159">
        <v>0</v>
      </c>
      <c r="CL8" s="159">
        <v>0</v>
      </c>
      <c r="CM8" s="159">
        <v>0</v>
      </c>
      <c r="CN8" s="159">
        <v>0</v>
      </c>
      <c r="CO8" s="159">
        <v>0</v>
      </c>
      <c r="CP8" s="159">
        <v>0</v>
      </c>
      <c r="CQ8" s="159">
        <v>0</v>
      </c>
      <c r="CR8" s="159">
        <v>0</v>
      </c>
      <c r="CS8" s="159">
        <v>0</v>
      </c>
      <c r="CT8" s="159">
        <v>0</v>
      </c>
      <c r="CU8" s="159">
        <v>0</v>
      </c>
      <c r="CV8" s="159">
        <v>0</v>
      </c>
      <c r="CW8" s="170">
        <v>0</v>
      </c>
    </row>
    <row r="9" spans="1:101" ht="15.75">
      <c r="A9" s="171"/>
      <c r="B9" s="145" t="s">
        <v>103</v>
      </c>
      <c r="C9" s="172">
        <v>2.33</v>
      </c>
      <c r="D9" s="191">
        <v>0</v>
      </c>
      <c r="E9" s="160">
        <v>0</v>
      </c>
      <c r="F9" s="160">
        <v>0</v>
      </c>
      <c r="G9" s="160">
        <v>0</v>
      </c>
      <c r="H9" s="160">
        <v>0</v>
      </c>
      <c r="I9" s="160">
        <v>0</v>
      </c>
      <c r="J9" s="160">
        <v>0</v>
      </c>
      <c r="K9" s="160">
        <v>0</v>
      </c>
      <c r="L9" s="160">
        <v>0</v>
      </c>
      <c r="M9" s="160">
        <v>0</v>
      </c>
      <c r="N9" s="160">
        <v>0</v>
      </c>
      <c r="O9" s="160">
        <v>0</v>
      </c>
      <c r="P9" s="160">
        <v>0</v>
      </c>
      <c r="Q9" s="160">
        <v>0</v>
      </c>
      <c r="R9" s="160">
        <v>0</v>
      </c>
      <c r="S9" s="160">
        <v>0</v>
      </c>
      <c r="T9" s="172">
        <v>0</v>
      </c>
      <c r="U9" s="191">
        <v>0</v>
      </c>
      <c r="V9" s="160">
        <v>0</v>
      </c>
      <c r="W9" s="160">
        <v>0</v>
      </c>
      <c r="X9" s="160">
        <v>2.33</v>
      </c>
      <c r="Y9" s="160">
        <v>0</v>
      </c>
      <c r="Z9" s="160">
        <v>0</v>
      </c>
      <c r="AA9" s="160">
        <v>0</v>
      </c>
      <c r="AB9" s="160">
        <v>0</v>
      </c>
      <c r="AC9" s="160">
        <v>0</v>
      </c>
      <c r="AD9" s="160">
        <v>0</v>
      </c>
      <c r="AE9" s="160">
        <v>0</v>
      </c>
      <c r="AF9" s="160">
        <v>0</v>
      </c>
      <c r="AG9" s="160">
        <v>0</v>
      </c>
      <c r="AH9" s="160">
        <v>0</v>
      </c>
      <c r="AI9" s="160">
        <v>0</v>
      </c>
      <c r="AJ9" s="160">
        <v>0</v>
      </c>
      <c r="AK9" s="160">
        <v>0</v>
      </c>
      <c r="AL9" s="160">
        <v>0</v>
      </c>
      <c r="AM9" s="160">
        <v>0</v>
      </c>
      <c r="AN9" s="160">
        <v>0</v>
      </c>
      <c r="AO9" s="160">
        <v>0</v>
      </c>
      <c r="AP9" s="160">
        <v>0</v>
      </c>
      <c r="AQ9" s="160">
        <v>0</v>
      </c>
      <c r="AR9" s="172">
        <v>0</v>
      </c>
      <c r="AS9" s="191">
        <v>0</v>
      </c>
      <c r="AT9" s="160">
        <v>0</v>
      </c>
      <c r="AU9" s="160">
        <v>0</v>
      </c>
      <c r="AV9" s="160">
        <v>0</v>
      </c>
      <c r="AW9" s="160">
        <v>0</v>
      </c>
      <c r="AX9" s="160">
        <v>0</v>
      </c>
      <c r="AY9" s="160">
        <v>0</v>
      </c>
      <c r="AZ9" s="160">
        <v>0</v>
      </c>
      <c r="BA9" s="160">
        <v>0</v>
      </c>
      <c r="BB9" s="172">
        <v>0</v>
      </c>
      <c r="BC9" s="191">
        <v>0</v>
      </c>
      <c r="BD9" s="160">
        <v>0</v>
      </c>
      <c r="BE9" s="160">
        <v>0</v>
      </c>
      <c r="BF9" s="160">
        <v>0</v>
      </c>
      <c r="BG9" s="160">
        <v>0</v>
      </c>
      <c r="BH9" s="160">
        <v>0</v>
      </c>
      <c r="BI9" s="160">
        <v>0</v>
      </c>
      <c r="BJ9" s="160">
        <v>0</v>
      </c>
      <c r="BK9" s="160">
        <v>0</v>
      </c>
      <c r="BL9" s="160">
        <v>0</v>
      </c>
      <c r="BM9" s="172">
        <v>0</v>
      </c>
      <c r="BN9" s="191">
        <v>0</v>
      </c>
      <c r="BO9" s="160">
        <v>0</v>
      </c>
      <c r="BP9" s="160">
        <v>0</v>
      </c>
      <c r="BQ9" s="160">
        <v>0</v>
      </c>
      <c r="BR9" s="160">
        <v>0</v>
      </c>
      <c r="BS9" s="160">
        <v>0</v>
      </c>
      <c r="BT9" s="160">
        <v>0</v>
      </c>
      <c r="BU9" s="160">
        <v>0</v>
      </c>
      <c r="BV9" s="160">
        <v>0</v>
      </c>
      <c r="BW9" s="160">
        <v>0</v>
      </c>
      <c r="BX9" s="160">
        <v>0</v>
      </c>
      <c r="BY9" s="160">
        <v>0</v>
      </c>
      <c r="BZ9" s="160">
        <v>0</v>
      </c>
      <c r="CA9" s="160">
        <v>0</v>
      </c>
      <c r="CB9" s="160">
        <v>0</v>
      </c>
      <c r="CC9" s="160">
        <v>0</v>
      </c>
      <c r="CD9" s="160">
        <v>0</v>
      </c>
      <c r="CE9" s="160">
        <v>0</v>
      </c>
      <c r="CF9" s="160">
        <v>0</v>
      </c>
      <c r="CG9" s="160">
        <v>0</v>
      </c>
      <c r="CH9" s="160">
        <v>0</v>
      </c>
      <c r="CI9" s="160">
        <v>0</v>
      </c>
      <c r="CJ9" s="160">
        <v>0</v>
      </c>
      <c r="CK9" s="160">
        <v>0</v>
      </c>
      <c r="CL9" s="160">
        <v>0</v>
      </c>
      <c r="CM9" s="160">
        <v>0</v>
      </c>
      <c r="CN9" s="160">
        <v>0</v>
      </c>
      <c r="CO9" s="160">
        <v>0</v>
      </c>
      <c r="CP9" s="160">
        <v>0</v>
      </c>
      <c r="CQ9" s="160">
        <v>0</v>
      </c>
      <c r="CR9" s="160">
        <v>0</v>
      </c>
      <c r="CS9" s="160">
        <v>0</v>
      </c>
      <c r="CT9" s="160">
        <v>0</v>
      </c>
      <c r="CU9" s="160">
        <v>0</v>
      </c>
      <c r="CV9" s="160">
        <v>0</v>
      </c>
      <c r="CW9" s="172">
        <v>0</v>
      </c>
    </row>
    <row r="10" spans="1:101" ht="15.75">
      <c r="A10" s="173" t="s">
        <v>108</v>
      </c>
      <c r="B10" s="141" t="s">
        <v>107</v>
      </c>
      <c r="C10" s="174">
        <v>0</v>
      </c>
      <c r="D10" s="151"/>
      <c r="E10" s="123"/>
      <c r="F10" s="119"/>
      <c r="G10" s="123"/>
      <c r="H10" s="119"/>
      <c r="I10" s="119"/>
      <c r="J10" s="123"/>
      <c r="K10" s="119"/>
      <c r="L10" s="119"/>
      <c r="M10" s="119"/>
      <c r="N10" s="119"/>
      <c r="O10" s="119"/>
      <c r="P10" s="123"/>
      <c r="Q10" s="119"/>
      <c r="R10" s="119"/>
      <c r="S10" s="119"/>
      <c r="T10" s="153"/>
      <c r="U10" s="151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53"/>
      <c r="AS10" s="150"/>
      <c r="AT10" s="119"/>
      <c r="AU10" s="119"/>
      <c r="AV10" s="123"/>
      <c r="AW10" s="119"/>
      <c r="AX10" s="119"/>
      <c r="AY10" s="119"/>
      <c r="AZ10" s="119"/>
      <c r="BA10" s="123"/>
      <c r="BB10" s="128"/>
      <c r="BC10" s="151"/>
      <c r="BD10" s="119"/>
      <c r="BE10" s="119"/>
      <c r="BF10" s="119"/>
      <c r="BG10" s="119"/>
      <c r="BH10" s="119"/>
      <c r="BI10" s="119"/>
      <c r="BJ10" s="119"/>
      <c r="BK10" s="119"/>
      <c r="BL10" s="123"/>
      <c r="BM10" s="153"/>
      <c r="BN10" s="151"/>
      <c r="BO10" s="119"/>
      <c r="BP10" s="119"/>
      <c r="BQ10" s="119"/>
      <c r="BR10" s="123"/>
      <c r="BS10" s="119"/>
      <c r="BT10" s="119"/>
      <c r="BU10" s="123"/>
      <c r="BV10" s="119"/>
      <c r="BW10" s="123"/>
      <c r="BX10" s="119"/>
      <c r="BY10" s="119"/>
      <c r="BZ10" s="119"/>
      <c r="CA10" s="119"/>
      <c r="CB10" s="119"/>
      <c r="CC10" s="119"/>
      <c r="CD10" s="123"/>
      <c r="CE10" s="119"/>
      <c r="CF10" s="119"/>
      <c r="CG10" s="119"/>
      <c r="CH10" s="119"/>
      <c r="CI10" s="123"/>
      <c r="CJ10" s="123"/>
      <c r="CK10" s="119"/>
      <c r="CL10" s="119"/>
      <c r="CM10" s="123"/>
      <c r="CN10" s="123"/>
      <c r="CO10" s="123"/>
      <c r="CP10" s="123"/>
      <c r="CQ10" s="123"/>
      <c r="CR10" s="123"/>
      <c r="CS10" s="119"/>
      <c r="CT10" s="119"/>
      <c r="CU10" s="123"/>
      <c r="CV10" s="119"/>
      <c r="CW10" s="153"/>
    </row>
    <row r="11" spans="1:101" ht="15.75">
      <c r="A11" s="173"/>
      <c r="B11" s="141" t="s">
        <v>103</v>
      </c>
      <c r="C11" s="174">
        <v>0</v>
      </c>
      <c r="D11" s="151"/>
      <c r="E11" s="123"/>
      <c r="F11" s="119"/>
      <c r="G11" s="123"/>
      <c r="H11" s="119"/>
      <c r="I11" s="119"/>
      <c r="J11" s="123"/>
      <c r="K11" s="119"/>
      <c r="L11" s="119"/>
      <c r="M11" s="119"/>
      <c r="N11" s="119"/>
      <c r="O11" s="119"/>
      <c r="P11" s="123"/>
      <c r="Q11" s="119"/>
      <c r="R11" s="119"/>
      <c r="S11" s="119"/>
      <c r="T11" s="153"/>
      <c r="U11" s="151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53"/>
      <c r="AS11" s="121"/>
      <c r="AT11" s="120"/>
      <c r="AU11" s="120"/>
      <c r="AV11" s="113"/>
      <c r="AW11" s="120"/>
      <c r="AX11" s="120"/>
      <c r="AY11" s="120"/>
      <c r="AZ11" s="120"/>
      <c r="BA11" s="113"/>
      <c r="BB11" s="114"/>
      <c r="BC11" s="151"/>
      <c r="BD11" s="123"/>
      <c r="BE11" s="123"/>
      <c r="BF11" s="123"/>
      <c r="BG11" s="123"/>
      <c r="BH11" s="123"/>
      <c r="BI11" s="123"/>
      <c r="BJ11" s="123"/>
      <c r="BK11" s="123"/>
      <c r="BL11" s="123"/>
      <c r="BM11" s="128"/>
      <c r="BN11" s="151"/>
      <c r="BO11" s="119"/>
      <c r="BP11" s="119"/>
      <c r="BQ11" s="119"/>
      <c r="BR11" s="123"/>
      <c r="BS11" s="119"/>
      <c r="BT11" s="119"/>
      <c r="BU11" s="123"/>
      <c r="BV11" s="119"/>
      <c r="BW11" s="123"/>
      <c r="BX11" s="119"/>
      <c r="BY11" s="119"/>
      <c r="BZ11" s="119"/>
      <c r="CA11" s="119"/>
      <c r="CB11" s="119"/>
      <c r="CC11" s="119"/>
      <c r="CD11" s="138"/>
      <c r="CE11" s="161"/>
      <c r="CF11" s="161"/>
      <c r="CG11" s="161"/>
      <c r="CH11" s="161"/>
      <c r="CI11" s="138"/>
      <c r="CJ11" s="138"/>
      <c r="CK11" s="161"/>
      <c r="CL11" s="161"/>
      <c r="CM11" s="138"/>
      <c r="CN11" s="138"/>
      <c r="CO11" s="138"/>
      <c r="CP11" s="138"/>
      <c r="CQ11" s="138"/>
      <c r="CR11" s="138"/>
      <c r="CS11" s="134"/>
      <c r="CT11" s="134"/>
      <c r="CU11" s="138"/>
      <c r="CV11" s="119"/>
      <c r="CW11" s="153"/>
    </row>
    <row r="12" spans="1:101" ht="15.75">
      <c r="A12" s="173" t="s">
        <v>109</v>
      </c>
      <c r="B12" s="141" t="s">
        <v>107</v>
      </c>
      <c r="C12" s="179">
        <v>2E-3</v>
      </c>
      <c r="D12" s="130"/>
      <c r="E12" s="116"/>
      <c r="F12" s="134"/>
      <c r="G12" s="116"/>
      <c r="H12" s="134"/>
      <c r="I12" s="134"/>
      <c r="J12" s="116"/>
      <c r="K12" s="134"/>
      <c r="L12" s="134"/>
      <c r="M12" s="134"/>
      <c r="N12" s="134"/>
      <c r="O12" s="134"/>
      <c r="P12" s="116"/>
      <c r="Q12" s="134"/>
      <c r="R12" s="134"/>
      <c r="S12" s="134"/>
      <c r="T12" s="153"/>
      <c r="U12" s="130"/>
      <c r="V12" s="116"/>
      <c r="W12" s="116"/>
      <c r="X12" s="116">
        <v>2E-3</v>
      </c>
      <c r="Y12" s="116"/>
      <c r="Z12" s="116"/>
      <c r="AA12" s="116"/>
      <c r="AB12" s="116"/>
      <c r="AC12" s="116"/>
      <c r="AD12" s="116"/>
      <c r="AE12" s="116"/>
      <c r="AF12" s="116"/>
      <c r="AG12" s="116"/>
      <c r="AH12" s="116"/>
      <c r="AI12" s="116"/>
      <c r="AJ12" s="116"/>
      <c r="AK12" s="116"/>
      <c r="AL12" s="116"/>
      <c r="AM12" s="116"/>
      <c r="AN12" s="116"/>
      <c r="AO12" s="116"/>
      <c r="AP12" s="116"/>
      <c r="AQ12" s="116"/>
      <c r="AR12" s="195"/>
      <c r="AS12" s="121"/>
      <c r="AT12" s="120"/>
      <c r="AU12" s="120"/>
      <c r="AV12" s="113"/>
      <c r="AW12" s="120"/>
      <c r="AX12" s="120"/>
      <c r="AY12" s="134"/>
      <c r="AZ12" s="120"/>
      <c r="BA12" s="113"/>
      <c r="BB12" s="114"/>
      <c r="BC12" s="130"/>
      <c r="BD12" s="116"/>
      <c r="BE12" s="116"/>
      <c r="BF12" s="116"/>
      <c r="BG12" s="116"/>
      <c r="BH12" s="116"/>
      <c r="BI12" s="116"/>
      <c r="BJ12" s="116"/>
      <c r="BK12" s="116"/>
      <c r="BL12" s="116"/>
      <c r="BM12" s="117"/>
      <c r="BN12" s="130"/>
      <c r="BO12" s="119"/>
      <c r="BP12" s="119"/>
      <c r="BQ12" s="119"/>
      <c r="BR12" s="123"/>
      <c r="BS12" s="119"/>
      <c r="BT12" s="119"/>
      <c r="BU12" s="123"/>
      <c r="BV12" s="119"/>
      <c r="BW12" s="123"/>
      <c r="BX12" s="119"/>
      <c r="BY12" s="119"/>
      <c r="BZ12" s="119"/>
      <c r="CA12" s="119"/>
      <c r="CB12" s="119"/>
      <c r="CC12" s="119"/>
      <c r="CD12" s="123"/>
      <c r="CE12" s="119"/>
      <c r="CF12" s="119"/>
      <c r="CG12" s="119"/>
      <c r="CH12" s="119"/>
      <c r="CI12" s="123"/>
      <c r="CJ12" s="123"/>
      <c r="CK12" s="119"/>
      <c r="CL12" s="119"/>
      <c r="CM12" s="123"/>
      <c r="CN12" s="123"/>
      <c r="CO12" s="123"/>
      <c r="CP12" s="123"/>
      <c r="CQ12" s="123"/>
      <c r="CR12" s="123"/>
      <c r="CS12" s="119"/>
      <c r="CT12" s="119"/>
      <c r="CU12" s="123"/>
      <c r="CV12" s="119"/>
      <c r="CW12" s="153"/>
    </row>
    <row r="13" spans="1:101" ht="15.75">
      <c r="A13" s="173"/>
      <c r="B13" s="141" t="s">
        <v>103</v>
      </c>
      <c r="C13" s="174">
        <v>2.33</v>
      </c>
      <c r="D13" s="121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4"/>
      <c r="U13" s="121"/>
      <c r="V13" s="113"/>
      <c r="W13" s="113"/>
      <c r="X13" s="113">
        <v>2.33</v>
      </c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92"/>
      <c r="AS13" s="121"/>
      <c r="AT13" s="113"/>
      <c r="AU13" s="113"/>
      <c r="AV13" s="113"/>
      <c r="AW13" s="113"/>
      <c r="AX13" s="113"/>
      <c r="AY13" s="113"/>
      <c r="AZ13" s="113"/>
      <c r="BA13" s="113"/>
      <c r="BB13" s="114"/>
      <c r="BC13" s="121"/>
      <c r="BD13" s="113"/>
      <c r="BE13" s="113"/>
      <c r="BF13" s="113"/>
      <c r="BG13" s="113"/>
      <c r="BH13" s="113"/>
      <c r="BI13" s="113"/>
      <c r="BJ13" s="113"/>
      <c r="BK13" s="113"/>
      <c r="BL13" s="113"/>
      <c r="BM13" s="114"/>
      <c r="BN13" s="121"/>
      <c r="BO13" s="113"/>
      <c r="BP13" s="113"/>
      <c r="BQ13" s="113"/>
      <c r="BR13" s="113"/>
      <c r="BS13" s="113"/>
      <c r="BT13" s="113"/>
      <c r="BU13" s="113"/>
      <c r="BV13" s="113"/>
      <c r="BW13" s="113"/>
      <c r="BX13" s="113"/>
      <c r="BY13" s="113"/>
      <c r="BZ13" s="113"/>
      <c r="CA13" s="113"/>
      <c r="CB13" s="113"/>
      <c r="CC13" s="113"/>
      <c r="CD13" s="113"/>
      <c r="CE13" s="113"/>
      <c r="CF13" s="113"/>
      <c r="CG13" s="113"/>
      <c r="CH13" s="113"/>
      <c r="CI13" s="113"/>
      <c r="CJ13" s="113"/>
      <c r="CK13" s="113"/>
      <c r="CL13" s="113"/>
      <c r="CM13" s="113"/>
      <c r="CN13" s="113"/>
      <c r="CO13" s="113"/>
      <c r="CP13" s="113"/>
      <c r="CQ13" s="113"/>
      <c r="CR13" s="113"/>
      <c r="CS13" s="113"/>
      <c r="CT13" s="113"/>
      <c r="CU13" s="113"/>
      <c r="CV13" s="120"/>
      <c r="CW13" s="192"/>
    </row>
    <row r="14" spans="1:101" ht="15.75" customHeight="1">
      <c r="A14" s="175" t="s">
        <v>110</v>
      </c>
      <c r="B14" s="141"/>
      <c r="C14" s="174">
        <v>0</v>
      </c>
      <c r="D14" s="121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4"/>
      <c r="U14" s="121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92"/>
      <c r="AS14" s="121"/>
      <c r="AT14" s="113"/>
      <c r="AU14" s="113"/>
      <c r="AV14" s="113"/>
      <c r="AW14" s="113"/>
      <c r="AX14" s="113"/>
      <c r="AY14" s="113"/>
      <c r="AZ14" s="113"/>
      <c r="BA14" s="113"/>
      <c r="BB14" s="114"/>
      <c r="BC14" s="121"/>
      <c r="BD14" s="113"/>
      <c r="BE14" s="113"/>
      <c r="BF14" s="113"/>
      <c r="BG14" s="113"/>
      <c r="BH14" s="113"/>
      <c r="BI14" s="113"/>
      <c r="BJ14" s="113"/>
      <c r="BK14" s="113"/>
      <c r="BL14" s="113"/>
      <c r="BM14" s="114"/>
      <c r="BN14" s="121"/>
      <c r="BO14" s="113"/>
      <c r="BP14" s="113"/>
      <c r="BQ14" s="113"/>
      <c r="BR14" s="113"/>
      <c r="BS14" s="113"/>
      <c r="BT14" s="113"/>
      <c r="BU14" s="113"/>
      <c r="BV14" s="113"/>
      <c r="BW14" s="113"/>
      <c r="BX14" s="113"/>
      <c r="BY14" s="113"/>
      <c r="BZ14" s="113"/>
      <c r="CA14" s="113"/>
      <c r="CB14" s="113"/>
      <c r="CC14" s="113"/>
      <c r="CD14" s="113"/>
      <c r="CE14" s="113"/>
      <c r="CF14" s="113"/>
      <c r="CG14" s="113"/>
      <c r="CH14" s="113"/>
      <c r="CI14" s="113"/>
      <c r="CJ14" s="113"/>
      <c r="CK14" s="113"/>
      <c r="CL14" s="113"/>
      <c r="CM14" s="113"/>
      <c r="CN14" s="113"/>
      <c r="CO14" s="113"/>
      <c r="CP14" s="113"/>
      <c r="CQ14" s="113"/>
      <c r="CR14" s="113"/>
      <c r="CS14" s="113"/>
      <c r="CT14" s="113"/>
      <c r="CU14" s="113"/>
      <c r="CV14" s="120"/>
      <c r="CW14" s="192"/>
    </row>
    <row r="15" spans="1:101" ht="36.75" customHeight="1">
      <c r="A15" s="176" t="s">
        <v>111</v>
      </c>
      <c r="B15" s="119" t="s">
        <v>112</v>
      </c>
      <c r="C15" s="174">
        <v>0</v>
      </c>
      <c r="D15" s="130"/>
      <c r="E15" s="116"/>
      <c r="F15" s="162"/>
      <c r="G15" s="116"/>
      <c r="H15" s="162"/>
      <c r="I15" s="162"/>
      <c r="J15" s="116"/>
      <c r="K15" s="162"/>
      <c r="L15" s="162"/>
      <c r="M15" s="162"/>
      <c r="N15" s="162"/>
      <c r="O15" s="162"/>
      <c r="P15" s="116"/>
      <c r="Q15" s="116"/>
      <c r="R15" s="116"/>
      <c r="S15" s="116"/>
      <c r="T15" s="117"/>
      <c r="U15" s="130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95"/>
      <c r="AS15" s="130"/>
      <c r="AT15" s="116"/>
      <c r="AU15" s="116"/>
      <c r="AV15" s="116"/>
      <c r="AW15" s="116"/>
      <c r="AX15" s="116"/>
      <c r="AY15" s="116"/>
      <c r="AZ15" s="116"/>
      <c r="BA15" s="116"/>
      <c r="BB15" s="117"/>
      <c r="BC15" s="130"/>
      <c r="BD15" s="116"/>
      <c r="BE15" s="116"/>
      <c r="BF15" s="116"/>
      <c r="BG15" s="116"/>
      <c r="BH15" s="116"/>
      <c r="BI15" s="116"/>
      <c r="BJ15" s="116"/>
      <c r="BK15" s="116"/>
      <c r="BL15" s="116"/>
      <c r="BM15" s="117"/>
      <c r="BN15" s="151"/>
      <c r="BO15" s="123"/>
      <c r="BP15" s="123"/>
      <c r="BQ15" s="123"/>
      <c r="BR15" s="123"/>
      <c r="BS15" s="123"/>
      <c r="BT15" s="116"/>
      <c r="BU15" s="123"/>
      <c r="BV15" s="123"/>
      <c r="BW15" s="123"/>
      <c r="BX15" s="123"/>
      <c r="BY15" s="123"/>
      <c r="BZ15" s="123"/>
      <c r="CA15" s="123"/>
      <c r="CB15" s="123"/>
      <c r="CC15" s="123"/>
      <c r="CD15" s="123"/>
      <c r="CE15" s="123"/>
      <c r="CF15" s="123"/>
      <c r="CG15" s="123"/>
      <c r="CH15" s="123"/>
      <c r="CI15" s="123"/>
      <c r="CJ15" s="123"/>
      <c r="CK15" s="123"/>
      <c r="CL15" s="123"/>
      <c r="CM15" s="123"/>
      <c r="CN15" s="123"/>
      <c r="CO15" s="123"/>
      <c r="CP15" s="123"/>
      <c r="CQ15" s="123"/>
      <c r="CR15" s="123"/>
      <c r="CS15" s="123"/>
      <c r="CT15" s="123"/>
      <c r="CU15" s="123"/>
      <c r="CV15" s="119"/>
      <c r="CW15" s="153"/>
    </row>
    <row r="16" spans="1:101" ht="15.75" customHeight="1">
      <c r="A16" s="176" t="s">
        <v>113</v>
      </c>
      <c r="B16" s="119" t="s">
        <v>103</v>
      </c>
      <c r="C16" s="174">
        <v>0</v>
      </c>
      <c r="D16" s="130"/>
      <c r="E16" s="116"/>
      <c r="F16" s="162"/>
      <c r="G16" s="116"/>
      <c r="H16" s="162"/>
      <c r="I16" s="162"/>
      <c r="J16" s="116"/>
      <c r="K16" s="162"/>
      <c r="L16" s="162"/>
      <c r="M16" s="162"/>
      <c r="N16" s="162"/>
      <c r="O16" s="162"/>
      <c r="P16" s="116"/>
      <c r="Q16" s="116"/>
      <c r="R16" s="116"/>
      <c r="S16" s="116"/>
      <c r="T16" s="117"/>
      <c r="U16" s="130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95"/>
      <c r="AS16" s="130"/>
      <c r="AT16" s="116"/>
      <c r="AU16" s="116"/>
      <c r="AV16" s="116"/>
      <c r="AW16" s="116"/>
      <c r="AX16" s="116"/>
      <c r="AY16" s="116"/>
      <c r="AZ16" s="116"/>
      <c r="BA16" s="116"/>
      <c r="BB16" s="117"/>
      <c r="BC16" s="130"/>
      <c r="BD16" s="116"/>
      <c r="BE16" s="116"/>
      <c r="BF16" s="116"/>
      <c r="BG16" s="116"/>
      <c r="BH16" s="116"/>
      <c r="BI16" s="116"/>
      <c r="BJ16" s="116"/>
      <c r="BK16" s="116"/>
      <c r="BL16" s="116"/>
      <c r="BM16" s="117"/>
      <c r="BN16" s="151"/>
      <c r="BO16" s="123"/>
      <c r="BP16" s="123"/>
      <c r="BQ16" s="123"/>
      <c r="BR16" s="123"/>
      <c r="BS16" s="123"/>
      <c r="BT16" s="116"/>
      <c r="BU16" s="123"/>
      <c r="BV16" s="123"/>
      <c r="BW16" s="123"/>
      <c r="BX16" s="123"/>
      <c r="BY16" s="123"/>
      <c r="BZ16" s="123"/>
      <c r="CA16" s="123"/>
      <c r="CB16" s="123"/>
      <c r="CC16" s="123"/>
      <c r="CD16" s="123"/>
      <c r="CE16" s="123"/>
      <c r="CF16" s="123"/>
      <c r="CG16" s="123"/>
      <c r="CH16" s="123"/>
      <c r="CI16" s="123"/>
      <c r="CJ16" s="123"/>
      <c r="CK16" s="123"/>
      <c r="CL16" s="123"/>
      <c r="CM16" s="123"/>
      <c r="CN16" s="123"/>
      <c r="CO16" s="123"/>
      <c r="CP16" s="123"/>
      <c r="CQ16" s="123"/>
      <c r="CR16" s="123"/>
      <c r="CS16" s="123"/>
      <c r="CT16" s="123"/>
      <c r="CU16" s="123"/>
      <c r="CV16" s="119"/>
      <c r="CW16" s="153"/>
    </row>
    <row r="17" spans="1:101" ht="15.75" customHeight="1">
      <c r="A17" s="175" t="s">
        <v>114</v>
      </c>
      <c r="B17" s="119" t="s">
        <v>115</v>
      </c>
      <c r="C17" s="174">
        <v>0</v>
      </c>
      <c r="D17" s="130"/>
      <c r="E17" s="116"/>
      <c r="F17" s="162"/>
      <c r="G17" s="116"/>
      <c r="H17" s="162"/>
      <c r="I17" s="162"/>
      <c r="J17" s="116"/>
      <c r="K17" s="162"/>
      <c r="L17" s="162"/>
      <c r="M17" s="162"/>
      <c r="N17" s="162"/>
      <c r="O17" s="162"/>
      <c r="P17" s="116"/>
      <c r="Q17" s="116"/>
      <c r="R17" s="116"/>
      <c r="S17" s="116"/>
      <c r="T17" s="117"/>
      <c r="U17" s="130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95"/>
      <c r="AS17" s="130"/>
      <c r="AT17" s="116"/>
      <c r="AU17" s="116"/>
      <c r="AV17" s="116"/>
      <c r="AW17" s="116"/>
      <c r="AX17" s="116"/>
      <c r="AY17" s="116"/>
      <c r="AZ17" s="116"/>
      <c r="BA17" s="116"/>
      <c r="BB17" s="117"/>
      <c r="BC17" s="130"/>
      <c r="BD17" s="116"/>
      <c r="BE17" s="116"/>
      <c r="BF17" s="116"/>
      <c r="BG17" s="116"/>
      <c r="BH17" s="116"/>
      <c r="BI17" s="116"/>
      <c r="BJ17" s="116"/>
      <c r="BK17" s="116"/>
      <c r="BL17" s="116"/>
      <c r="BM17" s="117"/>
      <c r="BN17" s="151"/>
      <c r="BO17" s="123"/>
      <c r="BP17" s="123"/>
      <c r="BQ17" s="123"/>
      <c r="BR17" s="123"/>
      <c r="BS17" s="123"/>
      <c r="BT17" s="116"/>
      <c r="BU17" s="123"/>
      <c r="BV17" s="123"/>
      <c r="BW17" s="123"/>
      <c r="BX17" s="123"/>
      <c r="BY17" s="123"/>
      <c r="BZ17" s="123"/>
      <c r="CA17" s="123"/>
      <c r="CB17" s="123"/>
      <c r="CC17" s="123"/>
      <c r="CD17" s="123"/>
      <c r="CE17" s="123"/>
      <c r="CF17" s="123"/>
      <c r="CG17" s="123"/>
      <c r="CH17" s="123"/>
      <c r="CI17" s="123"/>
      <c r="CJ17" s="123"/>
      <c r="CK17" s="123"/>
      <c r="CL17" s="123"/>
      <c r="CM17" s="123"/>
      <c r="CN17" s="123"/>
      <c r="CO17" s="123"/>
      <c r="CP17" s="123"/>
      <c r="CQ17" s="123"/>
      <c r="CR17" s="123"/>
      <c r="CS17" s="123"/>
      <c r="CT17" s="123"/>
      <c r="CU17" s="123"/>
      <c r="CV17" s="119"/>
      <c r="CW17" s="153"/>
    </row>
    <row r="18" spans="1:101" ht="15.75" customHeight="1">
      <c r="A18" s="175"/>
      <c r="B18" s="119" t="s">
        <v>103</v>
      </c>
      <c r="C18" s="174">
        <v>0</v>
      </c>
      <c r="D18" s="130"/>
      <c r="E18" s="116"/>
      <c r="F18" s="162"/>
      <c r="G18" s="116"/>
      <c r="H18" s="162"/>
      <c r="I18" s="162"/>
      <c r="J18" s="116"/>
      <c r="K18" s="162"/>
      <c r="L18" s="162"/>
      <c r="M18" s="162"/>
      <c r="N18" s="162"/>
      <c r="O18" s="162"/>
      <c r="P18" s="116"/>
      <c r="Q18" s="116"/>
      <c r="R18" s="116"/>
      <c r="S18" s="116"/>
      <c r="T18" s="117"/>
      <c r="U18" s="130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95"/>
      <c r="AS18" s="130"/>
      <c r="AT18" s="116"/>
      <c r="AU18" s="116"/>
      <c r="AV18" s="116"/>
      <c r="AW18" s="116"/>
      <c r="AX18" s="116"/>
      <c r="AY18" s="116"/>
      <c r="AZ18" s="116"/>
      <c r="BA18" s="116"/>
      <c r="BB18" s="117"/>
      <c r="BC18" s="130"/>
      <c r="BD18" s="116"/>
      <c r="BE18" s="116"/>
      <c r="BF18" s="116"/>
      <c r="BG18" s="116"/>
      <c r="BH18" s="116"/>
      <c r="BI18" s="116"/>
      <c r="BJ18" s="116"/>
      <c r="BK18" s="116"/>
      <c r="BL18" s="116"/>
      <c r="BM18" s="117"/>
      <c r="BN18" s="151"/>
      <c r="BO18" s="123"/>
      <c r="BP18" s="123"/>
      <c r="BQ18" s="123"/>
      <c r="BR18" s="123"/>
      <c r="BS18" s="123"/>
      <c r="BT18" s="116"/>
      <c r="BU18" s="123"/>
      <c r="BV18" s="123"/>
      <c r="BW18" s="123"/>
      <c r="BX18" s="123"/>
      <c r="BY18" s="123"/>
      <c r="BZ18" s="123"/>
      <c r="CA18" s="123"/>
      <c r="CB18" s="123"/>
      <c r="CC18" s="123"/>
      <c r="CD18" s="123"/>
      <c r="CE18" s="123"/>
      <c r="CF18" s="123"/>
      <c r="CG18" s="123"/>
      <c r="CH18" s="123"/>
      <c r="CI18" s="123"/>
      <c r="CJ18" s="123"/>
      <c r="CK18" s="123"/>
      <c r="CL18" s="123"/>
      <c r="CM18" s="123"/>
      <c r="CN18" s="123"/>
      <c r="CO18" s="123"/>
      <c r="CP18" s="123"/>
      <c r="CQ18" s="123"/>
      <c r="CR18" s="123"/>
      <c r="CS18" s="123"/>
      <c r="CT18" s="123"/>
      <c r="CU18" s="123"/>
      <c r="CV18" s="119"/>
      <c r="CW18" s="153"/>
    </row>
    <row r="19" spans="1:101" ht="15.75" customHeight="1">
      <c r="A19" s="175" t="s">
        <v>116</v>
      </c>
      <c r="B19" s="119" t="s">
        <v>117</v>
      </c>
      <c r="C19" s="174">
        <v>0</v>
      </c>
      <c r="D19" s="130"/>
      <c r="E19" s="116"/>
      <c r="F19" s="162"/>
      <c r="G19" s="116"/>
      <c r="H19" s="162"/>
      <c r="I19" s="162"/>
      <c r="J19" s="116"/>
      <c r="K19" s="162"/>
      <c r="L19" s="162"/>
      <c r="M19" s="162"/>
      <c r="N19" s="162"/>
      <c r="O19" s="162"/>
      <c r="P19" s="116"/>
      <c r="Q19" s="116"/>
      <c r="R19" s="116"/>
      <c r="S19" s="116"/>
      <c r="T19" s="117"/>
      <c r="U19" s="130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95"/>
      <c r="AS19" s="130"/>
      <c r="AT19" s="116"/>
      <c r="AU19" s="116"/>
      <c r="AV19" s="116"/>
      <c r="AW19" s="116"/>
      <c r="AX19" s="116"/>
      <c r="AY19" s="116"/>
      <c r="AZ19" s="116"/>
      <c r="BA19" s="116"/>
      <c r="BB19" s="117"/>
      <c r="BC19" s="130"/>
      <c r="BD19" s="116"/>
      <c r="BE19" s="116"/>
      <c r="BF19" s="116"/>
      <c r="BG19" s="116"/>
      <c r="BH19" s="116"/>
      <c r="BI19" s="116"/>
      <c r="BJ19" s="116"/>
      <c r="BK19" s="116"/>
      <c r="BL19" s="116"/>
      <c r="BM19" s="117"/>
      <c r="BN19" s="151"/>
      <c r="BO19" s="123"/>
      <c r="BP19" s="123"/>
      <c r="BQ19" s="123"/>
      <c r="BR19" s="123"/>
      <c r="BS19" s="123"/>
      <c r="BT19" s="116"/>
      <c r="BU19" s="123"/>
      <c r="BV19" s="123"/>
      <c r="BW19" s="123"/>
      <c r="BX19" s="123"/>
      <c r="BY19" s="123"/>
      <c r="BZ19" s="123"/>
      <c r="CA19" s="123"/>
      <c r="CB19" s="123"/>
      <c r="CC19" s="123"/>
      <c r="CD19" s="123"/>
      <c r="CE19" s="123"/>
      <c r="CF19" s="123"/>
      <c r="CG19" s="123"/>
      <c r="CH19" s="123"/>
      <c r="CI19" s="123"/>
      <c r="CJ19" s="123"/>
      <c r="CK19" s="123"/>
      <c r="CL19" s="123"/>
      <c r="CM19" s="123"/>
      <c r="CN19" s="123"/>
      <c r="CO19" s="123"/>
      <c r="CP19" s="123"/>
      <c r="CQ19" s="123"/>
      <c r="CR19" s="123"/>
      <c r="CS19" s="123"/>
      <c r="CT19" s="123"/>
      <c r="CU19" s="123"/>
      <c r="CV19" s="119"/>
      <c r="CW19" s="153"/>
    </row>
    <row r="20" spans="1:101" ht="15.75" customHeight="1">
      <c r="A20" s="175" t="s">
        <v>118</v>
      </c>
      <c r="B20" s="119" t="s">
        <v>103</v>
      </c>
      <c r="C20" s="174">
        <v>0</v>
      </c>
      <c r="D20" s="130"/>
      <c r="E20" s="116"/>
      <c r="F20" s="162"/>
      <c r="G20" s="116"/>
      <c r="H20" s="162"/>
      <c r="I20" s="162"/>
      <c r="J20" s="116"/>
      <c r="K20" s="162"/>
      <c r="L20" s="162"/>
      <c r="M20" s="162"/>
      <c r="N20" s="162"/>
      <c r="O20" s="162"/>
      <c r="P20" s="116"/>
      <c r="Q20" s="116"/>
      <c r="R20" s="116"/>
      <c r="S20" s="116"/>
      <c r="T20" s="117"/>
      <c r="U20" s="130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95"/>
      <c r="AS20" s="130"/>
      <c r="AT20" s="116"/>
      <c r="AU20" s="116"/>
      <c r="AV20" s="116"/>
      <c r="AW20" s="116"/>
      <c r="AX20" s="116"/>
      <c r="AY20" s="116"/>
      <c r="AZ20" s="116"/>
      <c r="BA20" s="116"/>
      <c r="BB20" s="117"/>
      <c r="BC20" s="130"/>
      <c r="BD20" s="116"/>
      <c r="BE20" s="116"/>
      <c r="BF20" s="116"/>
      <c r="BG20" s="116"/>
      <c r="BH20" s="116"/>
      <c r="BI20" s="116"/>
      <c r="BJ20" s="116"/>
      <c r="BK20" s="116"/>
      <c r="BL20" s="116"/>
      <c r="BM20" s="117"/>
      <c r="BN20" s="151"/>
      <c r="BO20" s="123"/>
      <c r="BP20" s="123"/>
      <c r="BQ20" s="123"/>
      <c r="BR20" s="123"/>
      <c r="BS20" s="123"/>
      <c r="BT20" s="116"/>
      <c r="BU20" s="123"/>
      <c r="BV20" s="123"/>
      <c r="BW20" s="123"/>
      <c r="BX20" s="123"/>
      <c r="BY20" s="123"/>
      <c r="BZ20" s="123"/>
      <c r="CA20" s="123"/>
      <c r="CB20" s="123"/>
      <c r="CC20" s="123"/>
      <c r="CD20" s="123"/>
      <c r="CE20" s="123"/>
      <c r="CF20" s="123"/>
      <c r="CG20" s="123"/>
      <c r="CH20" s="123"/>
      <c r="CI20" s="123"/>
      <c r="CJ20" s="123"/>
      <c r="CK20" s="123"/>
      <c r="CL20" s="123"/>
      <c r="CM20" s="123"/>
      <c r="CN20" s="123"/>
      <c r="CO20" s="123"/>
      <c r="CP20" s="123"/>
      <c r="CQ20" s="123"/>
      <c r="CR20" s="123"/>
      <c r="CS20" s="123"/>
      <c r="CT20" s="123"/>
      <c r="CU20" s="123"/>
      <c r="CV20" s="119"/>
      <c r="CW20" s="153"/>
    </row>
    <row r="21" spans="1:101" ht="15.75" customHeight="1">
      <c r="A21" s="175" t="s">
        <v>119</v>
      </c>
      <c r="B21" s="119" t="s">
        <v>117</v>
      </c>
      <c r="C21" s="174">
        <v>0</v>
      </c>
      <c r="D21" s="130"/>
      <c r="E21" s="116"/>
      <c r="F21" s="162"/>
      <c r="G21" s="116"/>
      <c r="H21" s="162"/>
      <c r="I21" s="162"/>
      <c r="J21" s="116"/>
      <c r="K21" s="162"/>
      <c r="L21" s="162"/>
      <c r="M21" s="162"/>
      <c r="N21" s="162"/>
      <c r="O21" s="162"/>
      <c r="P21" s="116"/>
      <c r="Q21" s="116"/>
      <c r="R21" s="116"/>
      <c r="S21" s="116"/>
      <c r="T21" s="117"/>
      <c r="U21" s="130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95"/>
      <c r="AS21" s="130"/>
      <c r="AT21" s="116"/>
      <c r="AU21" s="116"/>
      <c r="AV21" s="116"/>
      <c r="AW21" s="116"/>
      <c r="AX21" s="116"/>
      <c r="AY21" s="116"/>
      <c r="AZ21" s="116"/>
      <c r="BA21" s="116"/>
      <c r="BB21" s="117"/>
      <c r="BC21" s="130"/>
      <c r="BD21" s="116"/>
      <c r="BE21" s="116"/>
      <c r="BF21" s="116"/>
      <c r="BG21" s="116"/>
      <c r="BH21" s="116"/>
      <c r="BI21" s="116"/>
      <c r="BJ21" s="116"/>
      <c r="BK21" s="116"/>
      <c r="BL21" s="116"/>
      <c r="BM21" s="117"/>
      <c r="BN21" s="151"/>
      <c r="BO21" s="123"/>
      <c r="BP21" s="123"/>
      <c r="BQ21" s="123"/>
      <c r="BR21" s="123"/>
      <c r="BS21" s="123"/>
      <c r="BT21" s="116"/>
      <c r="BU21" s="123"/>
      <c r="BV21" s="123"/>
      <c r="BW21" s="123"/>
      <c r="BX21" s="123"/>
      <c r="BY21" s="123"/>
      <c r="BZ21" s="123"/>
      <c r="CA21" s="123"/>
      <c r="CB21" s="123"/>
      <c r="CC21" s="123"/>
      <c r="CD21" s="123"/>
      <c r="CE21" s="123"/>
      <c r="CF21" s="123"/>
      <c r="CG21" s="123"/>
      <c r="CH21" s="123"/>
      <c r="CI21" s="123"/>
      <c r="CJ21" s="123"/>
      <c r="CK21" s="123"/>
      <c r="CL21" s="123"/>
      <c r="CM21" s="123"/>
      <c r="CN21" s="123"/>
      <c r="CO21" s="123"/>
      <c r="CP21" s="123"/>
      <c r="CQ21" s="123"/>
      <c r="CR21" s="123"/>
      <c r="CS21" s="123"/>
      <c r="CT21" s="123"/>
      <c r="CU21" s="123"/>
      <c r="CV21" s="119"/>
      <c r="CW21" s="153"/>
    </row>
    <row r="22" spans="1:101" ht="15.75" customHeight="1">
      <c r="A22" s="175" t="s">
        <v>120</v>
      </c>
      <c r="B22" s="119" t="s">
        <v>103</v>
      </c>
      <c r="C22" s="174">
        <v>0</v>
      </c>
      <c r="D22" s="130"/>
      <c r="E22" s="116"/>
      <c r="F22" s="162"/>
      <c r="G22" s="116"/>
      <c r="H22" s="162"/>
      <c r="I22" s="162"/>
      <c r="J22" s="116"/>
      <c r="K22" s="162"/>
      <c r="L22" s="162"/>
      <c r="M22" s="162"/>
      <c r="N22" s="162"/>
      <c r="O22" s="162"/>
      <c r="P22" s="116"/>
      <c r="Q22" s="116"/>
      <c r="R22" s="116"/>
      <c r="S22" s="116"/>
      <c r="T22" s="117"/>
      <c r="U22" s="130"/>
      <c r="V22" s="116"/>
      <c r="W22" s="116"/>
      <c r="X22" s="116"/>
      <c r="Y22" s="116"/>
      <c r="Z22" s="116"/>
      <c r="AA22" s="116"/>
      <c r="AB22" s="116"/>
      <c r="AC22" s="116"/>
      <c r="AD22" s="116"/>
      <c r="AE22" s="116"/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95"/>
      <c r="AS22" s="130"/>
      <c r="AT22" s="116"/>
      <c r="AU22" s="116"/>
      <c r="AV22" s="116"/>
      <c r="AW22" s="116"/>
      <c r="AX22" s="116"/>
      <c r="AY22" s="116"/>
      <c r="AZ22" s="116"/>
      <c r="BA22" s="116"/>
      <c r="BB22" s="117"/>
      <c r="BC22" s="130"/>
      <c r="BD22" s="116"/>
      <c r="BE22" s="116"/>
      <c r="BF22" s="116"/>
      <c r="BG22" s="116"/>
      <c r="BH22" s="116"/>
      <c r="BI22" s="116"/>
      <c r="BJ22" s="116"/>
      <c r="BK22" s="116"/>
      <c r="BL22" s="116"/>
      <c r="BM22" s="117"/>
      <c r="BN22" s="151"/>
      <c r="BO22" s="123"/>
      <c r="BP22" s="123"/>
      <c r="BQ22" s="123"/>
      <c r="BR22" s="123"/>
      <c r="BS22" s="123"/>
      <c r="BT22" s="116"/>
      <c r="BU22" s="123"/>
      <c r="BV22" s="123"/>
      <c r="BW22" s="123"/>
      <c r="BX22" s="123"/>
      <c r="BY22" s="123"/>
      <c r="BZ22" s="123"/>
      <c r="CA22" s="123"/>
      <c r="CB22" s="123"/>
      <c r="CC22" s="123"/>
      <c r="CD22" s="123"/>
      <c r="CE22" s="123"/>
      <c r="CF22" s="123"/>
      <c r="CG22" s="123"/>
      <c r="CH22" s="123"/>
      <c r="CI22" s="123"/>
      <c r="CJ22" s="123"/>
      <c r="CK22" s="123"/>
      <c r="CL22" s="123"/>
      <c r="CM22" s="123"/>
      <c r="CN22" s="123"/>
      <c r="CO22" s="123"/>
      <c r="CP22" s="123"/>
      <c r="CQ22" s="123"/>
      <c r="CR22" s="123"/>
      <c r="CS22" s="123"/>
      <c r="CT22" s="123"/>
      <c r="CU22" s="123"/>
      <c r="CV22" s="119"/>
      <c r="CW22" s="153"/>
    </row>
    <row r="23" spans="1:101" ht="15.75" customHeight="1">
      <c r="A23" s="175" t="s">
        <v>121</v>
      </c>
      <c r="B23" s="119" t="s">
        <v>122</v>
      </c>
      <c r="C23" s="174">
        <v>0</v>
      </c>
      <c r="D23" s="130"/>
      <c r="E23" s="116"/>
      <c r="F23" s="162"/>
      <c r="G23" s="116"/>
      <c r="H23" s="162"/>
      <c r="I23" s="162"/>
      <c r="J23" s="116"/>
      <c r="K23" s="162"/>
      <c r="L23" s="162"/>
      <c r="M23" s="162"/>
      <c r="N23" s="162"/>
      <c r="O23" s="162"/>
      <c r="P23" s="116"/>
      <c r="Q23" s="116"/>
      <c r="R23" s="116"/>
      <c r="S23" s="116"/>
      <c r="T23" s="117"/>
      <c r="U23" s="130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95"/>
      <c r="AS23" s="130"/>
      <c r="AT23" s="116"/>
      <c r="AU23" s="116"/>
      <c r="AV23" s="116"/>
      <c r="AW23" s="116"/>
      <c r="AX23" s="116"/>
      <c r="AY23" s="116"/>
      <c r="AZ23" s="116"/>
      <c r="BA23" s="116"/>
      <c r="BB23" s="117"/>
      <c r="BC23" s="130"/>
      <c r="BD23" s="116"/>
      <c r="BE23" s="116"/>
      <c r="BF23" s="116"/>
      <c r="BG23" s="116"/>
      <c r="BH23" s="116"/>
      <c r="BI23" s="116"/>
      <c r="BJ23" s="116"/>
      <c r="BK23" s="116"/>
      <c r="BL23" s="116"/>
      <c r="BM23" s="117"/>
      <c r="BN23" s="151"/>
      <c r="BO23" s="123"/>
      <c r="BP23" s="123"/>
      <c r="BQ23" s="123"/>
      <c r="BR23" s="123"/>
      <c r="BS23" s="123"/>
      <c r="BT23" s="116"/>
      <c r="BU23" s="123"/>
      <c r="BV23" s="123"/>
      <c r="BW23" s="123"/>
      <c r="BX23" s="123"/>
      <c r="BY23" s="123"/>
      <c r="BZ23" s="123"/>
      <c r="CA23" s="123"/>
      <c r="CB23" s="123"/>
      <c r="CC23" s="123"/>
      <c r="CD23" s="123"/>
      <c r="CE23" s="123"/>
      <c r="CF23" s="123"/>
      <c r="CG23" s="123"/>
      <c r="CH23" s="123"/>
      <c r="CI23" s="123"/>
      <c r="CJ23" s="123"/>
      <c r="CK23" s="123"/>
      <c r="CL23" s="123"/>
      <c r="CM23" s="123"/>
      <c r="CN23" s="123"/>
      <c r="CO23" s="123"/>
      <c r="CP23" s="123"/>
      <c r="CQ23" s="123"/>
      <c r="CR23" s="123"/>
      <c r="CS23" s="123"/>
      <c r="CT23" s="123"/>
      <c r="CU23" s="123"/>
      <c r="CV23" s="119"/>
      <c r="CW23" s="153"/>
    </row>
    <row r="24" spans="1:101" ht="15.75" customHeight="1">
      <c r="A24" s="175"/>
      <c r="B24" s="119" t="s">
        <v>103</v>
      </c>
      <c r="C24" s="174">
        <v>0</v>
      </c>
      <c r="D24" s="130"/>
      <c r="E24" s="116"/>
      <c r="F24" s="162"/>
      <c r="G24" s="116"/>
      <c r="H24" s="162"/>
      <c r="I24" s="162"/>
      <c r="J24" s="116"/>
      <c r="K24" s="162"/>
      <c r="L24" s="162"/>
      <c r="M24" s="162"/>
      <c r="N24" s="162"/>
      <c r="O24" s="162"/>
      <c r="P24" s="116"/>
      <c r="Q24" s="116"/>
      <c r="R24" s="116"/>
      <c r="S24" s="116"/>
      <c r="T24" s="117"/>
      <c r="U24" s="130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  <c r="AM24" s="116"/>
      <c r="AN24" s="116"/>
      <c r="AO24" s="116"/>
      <c r="AP24" s="116"/>
      <c r="AQ24" s="116"/>
      <c r="AR24" s="195"/>
      <c r="AS24" s="130"/>
      <c r="AT24" s="116"/>
      <c r="AU24" s="116"/>
      <c r="AV24" s="116"/>
      <c r="AW24" s="116"/>
      <c r="AX24" s="116"/>
      <c r="AY24" s="116"/>
      <c r="AZ24" s="116"/>
      <c r="BA24" s="116"/>
      <c r="BB24" s="117"/>
      <c r="BC24" s="130"/>
      <c r="BD24" s="116"/>
      <c r="BE24" s="116"/>
      <c r="BF24" s="116"/>
      <c r="BG24" s="116"/>
      <c r="BH24" s="116"/>
      <c r="BI24" s="116"/>
      <c r="BJ24" s="116"/>
      <c r="BK24" s="116"/>
      <c r="BL24" s="116"/>
      <c r="BM24" s="117"/>
      <c r="BN24" s="151"/>
      <c r="BO24" s="123"/>
      <c r="BP24" s="123"/>
      <c r="BQ24" s="123"/>
      <c r="BR24" s="123"/>
      <c r="BS24" s="123"/>
      <c r="BT24" s="116"/>
      <c r="BU24" s="123"/>
      <c r="BV24" s="123"/>
      <c r="BW24" s="123"/>
      <c r="BX24" s="123"/>
      <c r="BY24" s="123"/>
      <c r="BZ24" s="123"/>
      <c r="CA24" s="123"/>
      <c r="CB24" s="123"/>
      <c r="CC24" s="123"/>
      <c r="CD24" s="123"/>
      <c r="CE24" s="123"/>
      <c r="CF24" s="123"/>
      <c r="CG24" s="123"/>
      <c r="CH24" s="123"/>
      <c r="CI24" s="123"/>
      <c r="CJ24" s="123"/>
      <c r="CK24" s="123"/>
      <c r="CL24" s="123"/>
      <c r="CM24" s="123"/>
      <c r="CN24" s="123"/>
      <c r="CO24" s="123"/>
      <c r="CP24" s="123"/>
      <c r="CQ24" s="123"/>
      <c r="CR24" s="123"/>
      <c r="CS24" s="123"/>
      <c r="CT24" s="123"/>
      <c r="CU24" s="123"/>
      <c r="CV24" s="119"/>
      <c r="CW24" s="153"/>
    </row>
    <row r="25" spans="1:101" ht="35.25" customHeight="1">
      <c r="A25" s="175" t="s">
        <v>123</v>
      </c>
      <c r="B25" s="119" t="s">
        <v>103</v>
      </c>
      <c r="C25" s="174">
        <v>0</v>
      </c>
      <c r="D25" s="130"/>
      <c r="E25" s="116"/>
      <c r="F25" s="162"/>
      <c r="G25" s="116"/>
      <c r="H25" s="162"/>
      <c r="I25" s="162"/>
      <c r="J25" s="116"/>
      <c r="K25" s="162"/>
      <c r="L25" s="162"/>
      <c r="M25" s="162"/>
      <c r="N25" s="162"/>
      <c r="O25" s="162"/>
      <c r="P25" s="116"/>
      <c r="Q25" s="116"/>
      <c r="R25" s="116"/>
      <c r="S25" s="116"/>
      <c r="T25" s="117"/>
      <c r="U25" s="130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95"/>
      <c r="AS25" s="130"/>
      <c r="AT25" s="116"/>
      <c r="AU25" s="116"/>
      <c r="AV25" s="116"/>
      <c r="AW25" s="116"/>
      <c r="AX25" s="116"/>
      <c r="AY25" s="116"/>
      <c r="AZ25" s="116"/>
      <c r="BA25" s="116"/>
      <c r="BB25" s="117"/>
      <c r="BC25" s="130"/>
      <c r="BD25" s="116"/>
      <c r="BE25" s="116"/>
      <c r="BF25" s="116"/>
      <c r="BG25" s="116"/>
      <c r="BH25" s="116"/>
      <c r="BI25" s="116"/>
      <c r="BJ25" s="116"/>
      <c r="BK25" s="116"/>
      <c r="BL25" s="116"/>
      <c r="BM25" s="117"/>
      <c r="BN25" s="151"/>
      <c r="BO25" s="123"/>
      <c r="BP25" s="123"/>
      <c r="BQ25" s="123"/>
      <c r="BR25" s="123"/>
      <c r="BS25" s="123"/>
      <c r="BT25" s="116"/>
      <c r="BU25" s="123"/>
      <c r="BV25" s="123"/>
      <c r="BW25" s="123"/>
      <c r="BX25" s="123"/>
      <c r="BY25" s="123"/>
      <c r="BZ25" s="123"/>
      <c r="CA25" s="123"/>
      <c r="CB25" s="123"/>
      <c r="CC25" s="123"/>
      <c r="CD25" s="123"/>
      <c r="CE25" s="123"/>
      <c r="CF25" s="123"/>
      <c r="CG25" s="123"/>
      <c r="CH25" s="123"/>
      <c r="CI25" s="123"/>
      <c r="CJ25" s="123"/>
      <c r="CK25" s="123"/>
      <c r="CL25" s="123"/>
      <c r="CM25" s="123"/>
      <c r="CN25" s="123"/>
      <c r="CO25" s="123"/>
      <c r="CP25" s="123"/>
      <c r="CQ25" s="123"/>
      <c r="CR25" s="123"/>
      <c r="CS25" s="123"/>
      <c r="CT25" s="123"/>
      <c r="CU25" s="123"/>
      <c r="CV25" s="119"/>
      <c r="CW25" s="153"/>
    </row>
    <row r="26" spans="1:101" ht="15.75" customHeight="1">
      <c r="A26" s="469" t="s">
        <v>124</v>
      </c>
      <c r="B26" s="115" t="s">
        <v>105</v>
      </c>
      <c r="C26" s="178">
        <v>0</v>
      </c>
      <c r="D26" s="130"/>
      <c r="E26" s="116"/>
      <c r="F26" s="162"/>
      <c r="G26" s="116"/>
      <c r="H26" s="162"/>
      <c r="I26" s="162"/>
      <c r="J26" s="116"/>
      <c r="K26" s="162"/>
      <c r="L26" s="162"/>
      <c r="M26" s="162"/>
      <c r="N26" s="162"/>
      <c r="O26" s="162"/>
      <c r="P26" s="116"/>
      <c r="Q26" s="116"/>
      <c r="R26" s="116"/>
      <c r="S26" s="116"/>
      <c r="T26" s="117"/>
      <c r="U26" s="130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16"/>
      <c r="AM26" s="116"/>
      <c r="AN26" s="116"/>
      <c r="AO26" s="116"/>
      <c r="AP26" s="116"/>
      <c r="AQ26" s="116"/>
      <c r="AR26" s="195"/>
      <c r="AS26" s="130"/>
      <c r="AT26" s="116"/>
      <c r="AU26" s="116"/>
      <c r="AV26" s="116"/>
      <c r="AW26" s="116"/>
      <c r="AX26" s="116"/>
      <c r="AY26" s="116"/>
      <c r="AZ26" s="116"/>
      <c r="BA26" s="116"/>
      <c r="BB26" s="117"/>
      <c r="BC26" s="130"/>
      <c r="BD26" s="116"/>
      <c r="BE26" s="116"/>
      <c r="BF26" s="116"/>
      <c r="BG26" s="116"/>
      <c r="BH26" s="116"/>
      <c r="BI26" s="116"/>
      <c r="BJ26" s="116"/>
      <c r="BK26" s="116"/>
      <c r="BL26" s="126"/>
      <c r="BM26" s="117"/>
      <c r="BN26" s="151"/>
      <c r="BO26" s="123"/>
      <c r="BP26" s="123"/>
      <c r="BQ26" s="123"/>
      <c r="BR26" s="123"/>
      <c r="BS26" s="123"/>
      <c r="BT26" s="116"/>
      <c r="BU26" s="123"/>
      <c r="BV26" s="123"/>
      <c r="BW26" s="123"/>
      <c r="BX26" s="123"/>
      <c r="BY26" s="123"/>
      <c r="BZ26" s="123"/>
      <c r="CA26" s="123"/>
      <c r="CB26" s="123"/>
      <c r="CC26" s="123"/>
      <c r="CD26" s="123"/>
      <c r="CE26" s="123"/>
      <c r="CF26" s="123"/>
      <c r="CG26" s="123"/>
      <c r="CH26" s="123"/>
      <c r="CI26" s="123"/>
      <c r="CJ26" s="123"/>
      <c r="CK26" s="123"/>
      <c r="CL26" s="123"/>
      <c r="CM26" s="123"/>
      <c r="CN26" s="123"/>
      <c r="CO26" s="123"/>
      <c r="CP26" s="123"/>
      <c r="CQ26" s="123"/>
      <c r="CR26" s="123"/>
      <c r="CS26" s="123"/>
      <c r="CT26" s="123"/>
      <c r="CU26" s="123"/>
      <c r="CV26" s="119"/>
      <c r="CW26" s="153"/>
    </row>
    <row r="27" spans="1:101" ht="15.75" customHeight="1">
      <c r="A27" s="469"/>
      <c r="B27" s="163" t="s">
        <v>103</v>
      </c>
      <c r="C27" s="174">
        <v>0</v>
      </c>
      <c r="D27" s="174">
        <v>0</v>
      </c>
      <c r="E27" s="174">
        <v>0</v>
      </c>
      <c r="F27" s="174">
        <v>0</v>
      </c>
      <c r="G27" s="174">
        <v>0</v>
      </c>
      <c r="H27" s="174">
        <v>0</v>
      </c>
      <c r="I27" s="174">
        <v>0</v>
      </c>
      <c r="J27" s="174">
        <v>0</v>
      </c>
      <c r="K27" s="174">
        <v>0</v>
      </c>
      <c r="L27" s="174">
        <v>0</v>
      </c>
      <c r="M27" s="174">
        <v>0</v>
      </c>
      <c r="N27" s="174">
        <v>0</v>
      </c>
      <c r="O27" s="174">
        <v>0</v>
      </c>
      <c r="P27" s="174">
        <v>0</v>
      </c>
      <c r="Q27" s="174">
        <v>0</v>
      </c>
      <c r="R27" s="174">
        <v>0</v>
      </c>
      <c r="S27" s="174">
        <v>0</v>
      </c>
      <c r="T27" s="174">
        <v>0</v>
      </c>
      <c r="U27" s="174">
        <v>0</v>
      </c>
      <c r="V27" s="174">
        <v>0</v>
      </c>
      <c r="W27" s="174">
        <v>0</v>
      </c>
      <c r="X27" s="174">
        <v>0</v>
      </c>
      <c r="Y27" s="174">
        <v>0</v>
      </c>
      <c r="Z27" s="174">
        <v>0</v>
      </c>
      <c r="AA27" s="174">
        <v>0</v>
      </c>
      <c r="AB27" s="174">
        <v>0</v>
      </c>
      <c r="AC27" s="174">
        <v>0</v>
      </c>
      <c r="AD27" s="174">
        <v>0</v>
      </c>
      <c r="AE27" s="174">
        <v>0</v>
      </c>
      <c r="AF27" s="174">
        <v>0</v>
      </c>
      <c r="AG27" s="174">
        <v>0</v>
      </c>
      <c r="AH27" s="174">
        <v>0</v>
      </c>
      <c r="AI27" s="174">
        <v>0</v>
      </c>
      <c r="AJ27" s="174">
        <v>0</v>
      </c>
      <c r="AK27" s="174">
        <v>0</v>
      </c>
      <c r="AL27" s="174">
        <v>0</v>
      </c>
      <c r="AM27" s="174">
        <v>0</v>
      </c>
      <c r="AN27" s="174">
        <v>0</v>
      </c>
      <c r="AO27" s="174">
        <v>0</v>
      </c>
      <c r="AP27" s="174">
        <v>0</v>
      </c>
      <c r="AQ27" s="174">
        <v>0</v>
      </c>
      <c r="AR27" s="174">
        <v>0</v>
      </c>
      <c r="AS27" s="174">
        <v>0</v>
      </c>
      <c r="AT27" s="174">
        <v>0</v>
      </c>
      <c r="AU27" s="174">
        <v>0</v>
      </c>
      <c r="AV27" s="174">
        <v>0</v>
      </c>
      <c r="AW27" s="174">
        <v>0</v>
      </c>
      <c r="AX27" s="174">
        <v>0</v>
      </c>
      <c r="AY27" s="174">
        <v>0</v>
      </c>
      <c r="AZ27" s="174">
        <v>0</v>
      </c>
      <c r="BA27" s="174">
        <v>0</v>
      </c>
      <c r="BB27" s="174">
        <v>0</v>
      </c>
      <c r="BC27" s="174">
        <v>0</v>
      </c>
      <c r="BD27" s="174">
        <v>0</v>
      </c>
      <c r="BE27" s="174">
        <v>0</v>
      </c>
      <c r="BF27" s="174">
        <v>0</v>
      </c>
      <c r="BG27" s="174">
        <v>0</v>
      </c>
      <c r="BH27" s="174">
        <v>0</v>
      </c>
      <c r="BI27" s="174">
        <v>0</v>
      </c>
      <c r="BJ27" s="174">
        <v>0</v>
      </c>
      <c r="BK27" s="174">
        <v>0</v>
      </c>
      <c r="BL27" s="174">
        <v>0</v>
      </c>
      <c r="BM27" s="174">
        <v>0</v>
      </c>
      <c r="BN27" s="174">
        <v>0</v>
      </c>
      <c r="BO27" s="174">
        <v>0</v>
      </c>
      <c r="BP27" s="174">
        <v>0</v>
      </c>
      <c r="BQ27" s="174">
        <v>0</v>
      </c>
      <c r="BR27" s="174">
        <v>0</v>
      </c>
      <c r="BS27" s="174">
        <v>0</v>
      </c>
      <c r="BT27" s="174">
        <v>0</v>
      </c>
      <c r="BU27" s="174">
        <v>0</v>
      </c>
      <c r="BV27" s="174">
        <v>0</v>
      </c>
      <c r="BW27" s="174">
        <v>0</v>
      </c>
      <c r="BX27" s="174">
        <v>0</v>
      </c>
      <c r="BY27" s="174">
        <v>0</v>
      </c>
      <c r="BZ27" s="174">
        <v>0</v>
      </c>
      <c r="CA27" s="174">
        <v>0</v>
      </c>
      <c r="CB27" s="174">
        <v>0</v>
      </c>
      <c r="CC27" s="174">
        <v>0</v>
      </c>
      <c r="CD27" s="174">
        <v>0</v>
      </c>
      <c r="CE27" s="174">
        <v>0</v>
      </c>
      <c r="CF27" s="174">
        <v>0</v>
      </c>
      <c r="CG27" s="174">
        <v>0</v>
      </c>
      <c r="CH27" s="174">
        <v>0</v>
      </c>
      <c r="CI27" s="174">
        <v>0</v>
      </c>
      <c r="CJ27" s="174">
        <v>0</v>
      </c>
      <c r="CK27" s="174">
        <v>0</v>
      </c>
      <c r="CL27" s="174">
        <v>0</v>
      </c>
      <c r="CM27" s="174">
        <v>0</v>
      </c>
      <c r="CN27" s="174">
        <v>0</v>
      </c>
      <c r="CO27" s="174">
        <v>0</v>
      </c>
      <c r="CP27" s="174">
        <v>0</v>
      </c>
      <c r="CQ27" s="174">
        <v>0</v>
      </c>
      <c r="CR27" s="174">
        <v>0</v>
      </c>
      <c r="CS27" s="174">
        <v>0</v>
      </c>
      <c r="CT27" s="174">
        <v>0</v>
      </c>
      <c r="CU27" s="174">
        <v>0</v>
      </c>
      <c r="CV27" s="174">
        <v>0</v>
      </c>
      <c r="CW27" s="174">
        <v>0</v>
      </c>
    </row>
    <row r="28" spans="1:101" ht="15.75" customHeight="1">
      <c r="A28" s="478" t="s">
        <v>125</v>
      </c>
      <c r="B28" s="163" t="s">
        <v>107</v>
      </c>
      <c r="C28" s="174">
        <v>0</v>
      </c>
      <c r="D28" s="130"/>
      <c r="E28" s="116"/>
      <c r="F28" s="162"/>
      <c r="G28" s="116"/>
      <c r="H28" s="162"/>
      <c r="I28" s="162"/>
      <c r="J28" s="116"/>
      <c r="K28" s="162"/>
      <c r="L28" s="162"/>
      <c r="M28" s="162"/>
      <c r="N28" s="162"/>
      <c r="O28" s="162"/>
      <c r="P28" s="116"/>
      <c r="Q28" s="116"/>
      <c r="R28" s="116"/>
      <c r="S28" s="116"/>
      <c r="T28" s="117"/>
      <c r="U28" s="130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16"/>
      <c r="AQ28" s="116"/>
      <c r="AR28" s="195"/>
      <c r="AS28" s="130"/>
      <c r="AT28" s="116"/>
      <c r="AU28" s="116"/>
      <c r="AV28" s="116"/>
      <c r="AW28" s="116"/>
      <c r="AX28" s="116"/>
      <c r="AY28" s="116"/>
      <c r="AZ28" s="116"/>
      <c r="BA28" s="116"/>
      <c r="BB28" s="117"/>
      <c r="BC28" s="130"/>
      <c r="BD28" s="116"/>
      <c r="BE28" s="116"/>
      <c r="BF28" s="116"/>
      <c r="BG28" s="116"/>
      <c r="BH28" s="116"/>
      <c r="BI28" s="116"/>
      <c r="BJ28" s="116"/>
      <c r="BK28" s="116"/>
      <c r="BL28" s="116"/>
      <c r="BM28" s="117"/>
      <c r="BN28" s="151"/>
      <c r="BO28" s="123"/>
      <c r="BP28" s="123"/>
      <c r="BQ28" s="123"/>
      <c r="BR28" s="123"/>
      <c r="BS28" s="123"/>
      <c r="BT28" s="116"/>
      <c r="BU28" s="123"/>
      <c r="BV28" s="123"/>
      <c r="BW28" s="123"/>
      <c r="BX28" s="123"/>
      <c r="BY28" s="123"/>
      <c r="BZ28" s="123"/>
      <c r="CA28" s="123"/>
      <c r="CB28" s="123"/>
      <c r="CC28" s="123"/>
      <c r="CD28" s="123"/>
      <c r="CE28" s="123"/>
      <c r="CF28" s="123"/>
      <c r="CG28" s="123"/>
      <c r="CH28" s="123"/>
      <c r="CI28" s="123"/>
      <c r="CJ28" s="123"/>
      <c r="CK28" s="123"/>
      <c r="CL28" s="123"/>
      <c r="CM28" s="123"/>
      <c r="CN28" s="123"/>
      <c r="CO28" s="123"/>
      <c r="CP28" s="123"/>
      <c r="CQ28" s="123"/>
      <c r="CR28" s="123"/>
      <c r="CS28" s="123"/>
      <c r="CT28" s="123"/>
      <c r="CU28" s="123"/>
      <c r="CV28" s="119"/>
      <c r="CW28" s="153"/>
    </row>
    <row r="29" spans="1:101" ht="15.75" customHeight="1">
      <c r="A29" s="478"/>
      <c r="B29" s="163" t="s">
        <v>103</v>
      </c>
      <c r="C29" s="174">
        <v>0</v>
      </c>
      <c r="D29" s="130"/>
      <c r="E29" s="116"/>
      <c r="F29" s="162"/>
      <c r="G29" s="116"/>
      <c r="H29" s="162"/>
      <c r="I29" s="162"/>
      <c r="J29" s="116"/>
      <c r="K29" s="162"/>
      <c r="L29" s="162"/>
      <c r="M29" s="162"/>
      <c r="N29" s="162"/>
      <c r="O29" s="162"/>
      <c r="P29" s="116"/>
      <c r="Q29" s="116"/>
      <c r="R29" s="116"/>
      <c r="S29" s="116"/>
      <c r="T29" s="117"/>
      <c r="U29" s="130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  <c r="AQ29" s="116"/>
      <c r="AR29" s="195"/>
      <c r="AS29" s="130"/>
      <c r="AT29" s="116"/>
      <c r="AU29" s="116"/>
      <c r="AV29" s="116"/>
      <c r="AW29" s="116"/>
      <c r="AX29" s="116"/>
      <c r="AY29" s="116"/>
      <c r="AZ29" s="116"/>
      <c r="BA29" s="116"/>
      <c r="BB29" s="117"/>
      <c r="BC29" s="130"/>
      <c r="BD29" s="116"/>
      <c r="BE29" s="116"/>
      <c r="BF29" s="116"/>
      <c r="BG29" s="116"/>
      <c r="BH29" s="116"/>
      <c r="BI29" s="116"/>
      <c r="BJ29" s="116"/>
      <c r="BK29" s="116"/>
      <c r="BL29" s="116"/>
      <c r="BM29" s="117"/>
      <c r="BN29" s="151"/>
      <c r="BO29" s="123"/>
      <c r="BP29" s="123"/>
      <c r="BQ29" s="123"/>
      <c r="BR29" s="123"/>
      <c r="BS29" s="123"/>
      <c r="BT29" s="116"/>
      <c r="BU29" s="123"/>
      <c r="BV29" s="123"/>
      <c r="BW29" s="123"/>
      <c r="BX29" s="123"/>
      <c r="BY29" s="123"/>
      <c r="BZ29" s="123"/>
      <c r="CA29" s="123"/>
      <c r="CB29" s="123"/>
      <c r="CC29" s="123"/>
      <c r="CD29" s="123"/>
      <c r="CE29" s="123"/>
      <c r="CF29" s="123"/>
      <c r="CG29" s="123"/>
      <c r="CH29" s="123"/>
      <c r="CI29" s="123"/>
      <c r="CJ29" s="123"/>
      <c r="CK29" s="123"/>
      <c r="CL29" s="123"/>
      <c r="CM29" s="123"/>
      <c r="CN29" s="123"/>
      <c r="CO29" s="123"/>
      <c r="CP29" s="123"/>
      <c r="CQ29" s="123"/>
      <c r="CR29" s="123"/>
      <c r="CS29" s="123"/>
      <c r="CT29" s="123"/>
      <c r="CU29" s="123"/>
      <c r="CV29" s="119"/>
      <c r="CW29" s="153"/>
    </row>
    <row r="30" spans="1:101" ht="15.75" customHeight="1">
      <c r="A30" s="478" t="s">
        <v>126</v>
      </c>
      <c r="B30" s="163" t="s">
        <v>107</v>
      </c>
      <c r="C30" s="177">
        <v>0</v>
      </c>
      <c r="D30" s="130"/>
      <c r="E30" s="116"/>
      <c r="F30" s="162"/>
      <c r="G30" s="116"/>
      <c r="H30" s="162"/>
      <c r="I30" s="162"/>
      <c r="J30" s="116"/>
      <c r="K30" s="162"/>
      <c r="L30" s="162"/>
      <c r="M30" s="162"/>
      <c r="N30" s="162"/>
      <c r="O30" s="162"/>
      <c r="P30" s="116"/>
      <c r="Q30" s="116"/>
      <c r="R30" s="116"/>
      <c r="S30" s="116"/>
      <c r="T30" s="117"/>
      <c r="U30" s="130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K30" s="116"/>
      <c r="AL30" s="116"/>
      <c r="AM30" s="116"/>
      <c r="AN30" s="116"/>
      <c r="AO30" s="116"/>
      <c r="AP30" s="116"/>
      <c r="AQ30" s="116"/>
      <c r="AR30" s="195"/>
      <c r="AS30" s="130"/>
      <c r="AT30" s="116"/>
      <c r="AU30" s="116"/>
      <c r="AV30" s="116"/>
      <c r="AW30" s="116"/>
      <c r="AX30" s="116"/>
      <c r="AY30" s="116"/>
      <c r="AZ30" s="116"/>
      <c r="BA30" s="116"/>
      <c r="BB30" s="117"/>
      <c r="BC30" s="130"/>
      <c r="BD30" s="116"/>
      <c r="BE30" s="116"/>
      <c r="BF30" s="116"/>
      <c r="BG30" s="116"/>
      <c r="BH30" s="116"/>
      <c r="BI30" s="116"/>
      <c r="BJ30" s="116"/>
      <c r="BK30" s="116"/>
      <c r="BL30" s="137"/>
      <c r="BM30" s="117"/>
      <c r="BN30" s="151"/>
      <c r="BO30" s="123"/>
      <c r="BP30" s="123"/>
      <c r="BQ30" s="123"/>
      <c r="BR30" s="123"/>
      <c r="BS30" s="123"/>
      <c r="BT30" s="116"/>
      <c r="BU30" s="123"/>
      <c r="BV30" s="123"/>
      <c r="BW30" s="123"/>
      <c r="BX30" s="123"/>
      <c r="BY30" s="123"/>
      <c r="BZ30" s="123"/>
      <c r="CA30" s="123"/>
      <c r="CB30" s="123"/>
      <c r="CC30" s="123"/>
      <c r="CD30" s="123"/>
      <c r="CE30" s="123"/>
      <c r="CF30" s="123"/>
      <c r="CG30" s="123"/>
      <c r="CH30" s="123"/>
      <c r="CI30" s="123"/>
      <c r="CJ30" s="123"/>
      <c r="CK30" s="123"/>
      <c r="CL30" s="123"/>
      <c r="CM30" s="123"/>
      <c r="CN30" s="123"/>
      <c r="CO30" s="123"/>
      <c r="CP30" s="123"/>
      <c r="CQ30" s="123"/>
      <c r="CR30" s="123"/>
      <c r="CS30" s="123"/>
      <c r="CT30" s="123"/>
      <c r="CU30" s="123"/>
      <c r="CV30" s="119"/>
      <c r="CW30" s="153"/>
    </row>
    <row r="31" spans="1:101" ht="15.75" customHeight="1">
      <c r="A31" s="478"/>
      <c r="B31" s="163" t="s">
        <v>103</v>
      </c>
      <c r="C31" s="174">
        <v>0</v>
      </c>
      <c r="D31" s="130"/>
      <c r="E31" s="116"/>
      <c r="F31" s="162"/>
      <c r="G31" s="116"/>
      <c r="H31" s="162"/>
      <c r="I31" s="162"/>
      <c r="J31" s="116"/>
      <c r="K31" s="162"/>
      <c r="L31" s="162"/>
      <c r="M31" s="162"/>
      <c r="N31" s="162"/>
      <c r="O31" s="162"/>
      <c r="P31" s="116"/>
      <c r="Q31" s="116"/>
      <c r="R31" s="116"/>
      <c r="S31" s="116"/>
      <c r="T31" s="117"/>
      <c r="U31" s="130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/>
      <c r="AO31" s="116"/>
      <c r="AP31" s="116"/>
      <c r="AQ31" s="116"/>
      <c r="AR31" s="195"/>
      <c r="AS31" s="130"/>
      <c r="AT31" s="116"/>
      <c r="AU31" s="116"/>
      <c r="AV31" s="116"/>
      <c r="AW31" s="116"/>
      <c r="AX31" s="116"/>
      <c r="AY31" s="116"/>
      <c r="AZ31" s="116"/>
      <c r="BA31" s="116"/>
      <c r="BB31" s="117"/>
      <c r="BC31" s="130"/>
      <c r="BD31" s="116"/>
      <c r="BE31" s="116"/>
      <c r="BF31" s="116"/>
      <c r="BG31" s="116"/>
      <c r="BH31" s="116"/>
      <c r="BI31" s="116"/>
      <c r="BJ31" s="116"/>
      <c r="BK31" s="116"/>
      <c r="BL31" s="116"/>
      <c r="BM31" s="117"/>
      <c r="BN31" s="151"/>
      <c r="BO31" s="123"/>
      <c r="BP31" s="123"/>
      <c r="BQ31" s="123"/>
      <c r="BR31" s="123"/>
      <c r="BS31" s="123"/>
      <c r="BT31" s="116"/>
      <c r="BU31" s="123"/>
      <c r="BV31" s="123"/>
      <c r="BW31" s="123"/>
      <c r="BX31" s="123"/>
      <c r="BY31" s="123"/>
      <c r="BZ31" s="123"/>
      <c r="CA31" s="123"/>
      <c r="CB31" s="123"/>
      <c r="CC31" s="123"/>
      <c r="CD31" s="123"/>
      <c r="CE31" s="123"/>
      <c r="CF31" s="123"/>
      <c r="CG31" s="123"/>
      <c r="CH31" s="123"/>
      <c r="CI31" s="123"/>
      <c r="CJ31" s="123"/>
      <c r="CK31" s="123"/>
      <c r="CL31" s="123"/>
      <c r="CM31" s="123"/>
      <c r="CN31" s="123"/>
      <c r="CO31" s="123"/>
      <c r="CP31" s="123"/>
      <c r="CQ31" s="123"/>
      <c r="CR31" s="123"/>
      <c r="CS31" s="123"/>
      <c r="CT31" s="123"/>
      <c r="CU31" s="123"/>
      <c r="CV31" s="119"/>
      <c r="CW31" s="153"/>
    </row>
    <row r="32" spans="1:101" ht="15.75" customHeight="1">
      <c r="A32" s="478" t="s">
        <v>127</v>
      </c>
      <c r="B32" s="163" t="s">
        <v>128</v>
      </c>
      <c r="C32" s="174">
        <v>0</v>
      </c>
      <c r="D32" s="130"/>
      <c r="E32" s="116"/>
      <c r="F32" s="162"/>
      <c r="G32" s="116"/>
      <c r="H32" s="162"/>
      <c r="I32" s="162"/>
      <c r="J32" s="116"/>
      <c r="K32" s="162"/>
      <c r="L32" s="162"/>
      <c r="M32" s="162"/>
      <c r="N32" s="162"/>
      <c r="O32" s="162"/>
      <c r="P32" s="116"/>
      <c r="Q32" s="116"/>
      <c r="R32" s="116"/>
      <c r="S32" s="116"/>
      <c r="T32" s="117"/>
      <c r="U32" s="130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  <c r="AM32" s="116"/>
      <c r="AN32" s="116"/>
      <c r="AO32" s="116"/>
      <c r="AP32" s="116"/>
      <c r="AQ32" s="116"/>
      <c r="AR32" s="195"/>
      <c r="AS32" s="130"/>
      <c r="AT32" s="116"/>
      <c r="AU32" s="116"/>
      <c r="AV32" s="116"/>
      <c r="AW32" s="116"/>
      <c r="AX32" s="116"/>
      <c r="AY32" s="116"/>
      <c r="AZ32" s="116"/>
      <c r="BA32" s="116"/>
      <c r="BB32" s="117"/>
      <c r="BC32" s="130"/>
      <c r="BD32" s="116"/>
      <c r="BE32" s="116"/>
      <c r="BF32" s="116"/>
      <c r="BG32" s="116"/>
      <c r="BH32" s="116"/>
      <c r="BI32" s="116"/>
      <c r="BJ32" s="116"/>
      <c r="BK32" s="116"/>
      <c r="BL32" s="116"/>
      <c r="BM32" s="117"/>
      <c r="BN32" s="151"/>
      <c r="BO32" s="123"/>
      <c r="BP32" s="123"/>
      <c r="BQ32" s="123"/>
      <c r="BR32" s="123"/>
      <c r="BS32" s="123"/>
      <c r="BT32" s="116"/>
      <c r="BU32" s="123"/>
      <c r="BV32" s="123"/>
      <c r="BW32" s="123"/>
      <c r="BX32" s="123"/>
      <c r="BY32" s="123"/>
      <c r="BZ32" s="123"/>
      <c r="CA32" s="123"/>
      <c r="CB32" s="123"/>
      <c r="CC32" s="123"/>
      <c r="CD32" s="123"/>
      <c r="CE32" s="123"/>
      <c r="CF32" s="123"/>
      <c r="CG32" s="123"/>
      <c r="CH32" s="123"/>
      <c r="CI32" s="123"/>
      <c r="CJ32" s="123"/>
      <c r="CK32" s="123"/>
      <c r="CL32" s="123"/>
      <c r="CM32" s="123"/>
      <c r="CN32" s="123"/>
      <c r="CO32" s="123"/>
      <c r="CP32" s="123"/>
      <c r="CQ32" s="123"/>
      <c r="CR32" s="123"/>
      <c r="CS32" s="123"/>
      <c r="CT32" s="123"/>
      <c r="CU32" s="123"/>
      <c r="CV32" s="119"/>
      <c r="CW32" s="153"/>
    </row>
    <row r="33" spans="1:101" ht="15.75" customHeight="1">
      <c r="A33" s="478"/>
      <c r="B33" s="163" t="s">
        <v>103</v>
      </c>
      <c r="C33" s="174">
        <v>0</v>
      </c>
      <c r="D33" s="130"/>
      <c r="E33" s="116"/>
      <c r="F33" s="162"/>
      <c r="G33" s="116"/>
      <c r="H33" s="162"/>
      <c r="I33" s="162"/>
      <c r="J33" s="116"/>
      <c r="K33" s="162"/>
      <c r="L33" s="162"/>
      <c r="M33" s="162"/>
      <c r="N33" s="162"/>
      <c r="O33" s="162"/>
      <c r="P33" s="116"/>
      <c r="Q33" s="116"/>
      <c r="R33" s="116"/>
      <c r="S33" s="116"/>
      <c r="T33" s="117"/>
      <c r="U33" s="130"/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  <c r="AM33" s="116"/>
      <c r="AN33" s="116"/>
      <c r="AO33" s="116"/>
      <c r="AP33" s="116"/>
      <c r="AQ33" s="116"/>
      <c r="AR33" s="195"/>
      <c r="AS33" s="130"/>
      <c r="AT33" s="116"/>
      <c r="AU33" s="116"/>
      <c r="AV33" s="116"/>
      <c r="AW33" s="116"/>
      <c r="AX33" s="116"/>
      <c r="AY33" s="116"/>
      <c r="AZ33" s="116"/>
      <c r="BA33" s="116"/>
      <c r="BB33" s="117"/>
      <c r="BC33" s="130"/>
      <c r="BD33" s="116"/>
      <c r="BE33" s="116"/>
      <c r="BF33" s="116"/>
      <c r="BG33" s="116"/>
      <c r="BH33" s="116"/>
      <c r="BI33" s="116"/>
      <c r="BJ33" s="116"/>
      <c r="BK33" s="116"/>
      <c r="BL33" s="116"/>
      <c r="BM33" s="117"/>
      <c r="BN33" s="151"/>
      <c r="BO33" s="123"/>
      <c r="BP33" s="123"/>
      <c r="BQ33" s="123"/>
      <c r="BR33" s="123"/>
      <c r="BS33" s="123"/>
      <c r="BT33" s="116"/>
      <c r="BU33" s="123"/>
      <c r="BV33" s="123"/>
      <c r="BW33" s="123"/>
      <c r="BX33" s="123"/>
      <c r="BY33" s="123"/>
      <c r="BZ33" s="123"/>
      <c r="CA33" s="123"/>
      <c r="CB33" s="123"/>
      <c r="CC33" s="123"/>
      <c r="CD33" s="123"/>
      <c r="CE33" s="123"/>
      <c r="CF33" s="123"/>
      <c r="CG33" s="123"/>
      <c r="CH33" s="123"/>
      <c r="CI33" s="123"/>
      <c r="CJ33" s="123"/>
      <c r="CK33" s="123"/>
      <c r="CL33" s="123"/>
      <c r="CM33" s="123"/>
      <c r="CN33" s="123"/>
      <c r="CO33" s="123"/>
      <c r="CP33" s="123"/>
      <c r="CQ33" s="123"/>
      <c r="CR33" s="123"/>
      <c r="CS33" s="123"/>
      <c r="CT33" s="123"/>
      <c r="CU33" s="123"/>
      <c r="CV33" s="119"/>
      <c r="CW33" s="153"/>
    </row>
    <row r="34" spans="1:101" ht="15.75" customHeight="1">
      <c r="A34" s="478" t="s">
        <v>129</v>
      </c>
      <c r="B34" s="163" t="s">
        <v>122</v>
      </c>
      <c r="C34" s="174">
        <v>0</v>
      </c>
      <c r="D34" s="130"/>
      <c r="E34" s="116"/>
      <c r="F34" s="162"/>
      <c r="G34" s="116"/>
      <c r="H34" s="162"/>
      <c r="I34" s="162"/>
      <c r="J34" s="116"/>
      <c r="K34" s="162"/>
      <c r="L34" s="162"/>
      <c r="M34" s="162"/>
      <c r="N34" s="162"/>
      <c r="O34" s="162"/>
      <c r="P34" s="116"/>
      <c r="Q34" s="116"/>
      <c r="R34" s="116"/>
      <c r="S34" s="116"/>
      <c r="T34" s="117"/>
      <c r="U34" s="130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6"/>
      <c r="AN34" s="116"/>
      <c r="AO34" s="116"/>
      <c r="AP34" s="116"/>
      <c r="AQ34" s="116"/>
      <c r="AR34" s="195"/>
      <c r="AS34" s="130"/>
      <c r="AT34" s="116"/>
      <c r="AU34" s="116"/>
      <c r="AV34" s="116"/>
      <c r="AW34" s="116"/>
      <c r="AX34" s="116"/>
      <c r="AY34" s="116"/>
      <c r="AZ34" s="116"/>
      <c r="BA34" s="116"/>
      <c r="BB34" s="117"/>
      <c r="BC34" s="130"/>
      <c r="BD34" s="116"/>
      <c r="BE34" s="116"/>
      <c r="BF34" s="116"/>
      <c r="BG34" s="116"/>
      <c r="BH34" s="116"/>
      <c r="BI34" s="116"/>
      <c r="BJ34" s="116"/>
      <c r="BK34" s="116"/>
      <c r="BL34" s="116"/>
      <c r="BM34" s="117"/>
      <c r="BN34" s="151"/>
      <c r="BO34" s="123"/>
      <c r="BP34" s="123"/>
      <c r="BQ34" s="123"/>
      <c r="BR34" s="123"/>
      <c r="BS34" s="123"/>
      <c r="BT34" s="116"/>
      <c r="BU34" s="123"/>
      <c r="BV34" s="123"/>
      <c r="BW34" s="123"/>
      <c r="BX34" s="123"/>
      <c r="BY34" s="123"/>
      <c r="BZ34" s="123"/>
      <c r="CA34" s="123"/>
      <c r="CB34" s="123"/>
      <c r="CC34" s="123"/>
      <c r="CD34" s="123"/>
      <c r="CE34" s="123"/>
      <c r="CF34" s="123"/>
      <c r="CG34" s="123"/>
      <c r="CH34" s="123"/>
      <c r="CI34" s="123"/>
      <c r="CJ34" s="123"/>
      <c r="CK34" s="123"/>
      <c r="CL34" s="123"/>
      <c r="CM34" s="123"/>
      <c r="CN34" s="123"/>
      <c r="CO34" s="123"/>
      <c r="CP34" s="123"/>
      <c r="CQ34" s="123"/>
      <c r="CR34" s="123"/>
      <c r="CS34" s="123"/>
      <c r="CT34" s="123"/>
      <c r="CU34" s="123"/>
      <c r="CV34" s="119"/>
      <c r="CW34" s="153"/>
    </row>
    <row r="35" spans="1:101" ht="15.75" customHeight="1">
      <c r="A35" s="478"/>
      <c r="B35" s="163" t="s">
        <v>103</v>
      </c>
      <c r="C35" s="174">
        <v>0</v>
      </c>
      <c r="D35" s="130"/>
      <c r="E35" s="116"/>
      <c r="F35" s="162"/>
      <c r="G35" s="116"/>
      <c r="H35" s="162"/>
      <c r="I35" s="162"/>
      <c r="J35" s="116"/>
      <c r="K35" s="162"/>
      <c r="L35" s="162"/>
      <c r="M35" s="162"/>
      <c r="N35" s="162"/>
      <c r="O35" s="162"/>
      <c r="P35" s="116"/>
      <c r="Q35" s="116"/>
      <c r="R35" s="116"/>
      <c r="S35" s="116"/>
      <c r="T35" s="117"/>
      <c r="U35" s="130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6"/>
      <c r="AM35" s="116"/>
      <c r="AN35" s="116"/>
      <c r="AO35" s="116"/>
      <c r="AP35" s="116"/>
      <c r="AQ35" s="116"/>
      <c r="AR35" s="195"/>
      <c r="AS35" s="130"/>
      <c r="AT35" s="116"/>
      <c r="AU35" s="116"/>
      <c r="AV35" s="116"/>
      <c r="AW35" s="116"/>
      <c r="AX35" s="116"/>
      <c r="AY35" s="116"/>
      <c r="AZ35" s="116"/>
      <c r="BA35" s="116"/>
      <c r="BB35" s="117"/>
      <c r="BC35" s="130"/>
      <c r="BD35" s="116"/>
      <c r="BE35" s="116"/>
      <c r="BF35" s="116"/>
      <c r="BG35" s="116"/>
      <c r="BH35" s="116"/>
      <c r="BI35" s="116"/>
      <c r="BJ35" s="116"/>
      <c r="BK35" s="116"/>
      <c r="BL35" s="116"/>
      <c r="BM35" s="117"/>
      <c r="BN35" s="151"/>
      <c r="BO35" s="123"/>
      <c r="BP35" s="123"/>
      <c r="BQ35" s="123"/>
      <c r="BR35" s="123"/>
      <c r="BS35" s="123"/>
      <c r="BT35" s="116"/>
      <c r="BU35" s="123"/>
      <c r="BV35" s="123"/>
      <c r="BW35" s="123"/>
      <c r="BX35" s="123"/>
      <c r="BY35" s="123"/>
      <c r="BZ35" s="123"/>
      <c r="CA35" s="123"/>
      <c r="CB35" s="123"/>
      <c r="CC35" s="123"/>
      <c r="CD35" s="123"/>
      <c r="CE35" s="123"/>
      <c r="CF35" s="123"/>
      <c r="CG35" s="123"/>
      <c r="CH35" s="123"/>
      <c r="CI35" s="123"/>
      <c r="CJ35" s="123"/>
      <c r="CK35" s="123"/>
      <c r="CL35" s="123"/>
      <c r="CM35" s="123"/>
      <c r="CN35" s="123"/>
      <c r="CO35" s="123"/>
      <c r="CP35" s="123"/>
      <c r="CQ35" s="123"/>
      <c r="CR35" s="123"/>
      <c r="CS35" s="123"/>
      <c r="CT35" s="123"/>
      <c r="CU35" s="123"/>
      <c r="CV35" s="119"/>
      <c r="CW35" s="153"/>
    </row>
    <row r="36" spans="1:101" ht="15.75" customHeight="1">
      <c r="A36" s="118" t="s">
        <v>130</v>
      </c>
      <c r="B36" s="141" t="s">
        <v>107</v>
      </c>
      <c r="C36" s="179">
        <v>1.7389999999999997</v>
      </c>
      <c r="D36" s="151"/>
      <c r="E36" s="123"/>
      <c r="F36" s="119"/>
      <c r="G36" s="123"/>
      <c r="H36" s="119"/>
      <c r="I36" s="123">
        <v>0.69499999999999984</v>
      </c>
      <c r="J36" s="123"/>
      <c r="K36" s="119"/>
      <c r="L36" s="119"/>
      <c r="M36" s="119">
        <v>0.34799999999999998</v>
      </c>
      <c r="N36" s="119">
        <v>0.17599999999999999</v>
      </c>
      <c r="O36" s="119"/>
      <c r="P36" s="123"/>
      <c r="Q36" s="119"/>
      <c r="R36" s="119"/>
      <c r="S36" s="119"/>
      <c r="T36" s="153"/>
      <c r="U36" s="130"/>
      <c r="V36" s="116"/>
      <c r="W36" s="116"/>
      <c r="X36" s="116">
        <v>0.3</v>
      </c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6"/>
      <c r="AL36" s="116"/>
      <c r="AM36" s="116"/>
      <c r="AN36" s="116"/>
      <c r="AO36" s="116"/>
      <c r="AP36" s="116"/>
      <c r="AQ36" s="116"/>
      <c r="AR36" s="195"/>
      <c r="AS36" s="130"/>
      <c r="AT36" s="134"/>
      <c r="AU36" s="134"/>
      <c r="AV36" s="116"/>
      <c r="AW36" s="134"/>
      <c r="AX36" s="134"/>
      <c r="AY36" s="134"/>
      <c r="AZ36" s="134"/>
      <c r="BA36" s="116"/>
      <c r="BB36" s="117"/>
      <c r="BC36" s="130"/>
      <c r="BD36" s="116"/>
      <c r="BE36" s="116"/>
      <c r="BF36" s="116"/>
      <c r="BG36" s="116"/>
      <c r="BH36" s="116"/>
      <c r="BI36" s="116"/>
      <c r="BJ36" s="116"/>
      <c r="BK36" s="116"/>
      <c r="BL36" s="116"/>
      <c r="BM36" s="117"/>
      <c r="BN36" s="130"/>
      <c r="BO36" s="134"/>
      <c r="BP36" s="134"/>
      <c r="BQ36" s="134"/>
      <c r="BR36" s="116"/>
      <c r="BS36" s="134"/>
      <c r="BT36" s="134"/>
      <c r="BU36" s="116"/>
      <c r="BV36" s="134"/>
      <c r="BW36" s="116"/>
      <c r="BX36" s="134"/>
      <c r="BY36" s="134"/>
      <c r="BZ36" s="134"/>
      <c r="CA36" s="134"/>
      <c r="CB36" s="134"/>
      <c r="CC36" s="134"/>
      <c r="CD36" s="116"/>
      <c r="CE36" s="134"/>
      <c r="CF36" s="134"/>
      <c r="CG36" s="134"/>
      <c r="CH36" s="134"/>
      <c r="CI36" s="116"/>
      <c r="CJ36" s="116"/>
      <c r="CK36" s="134"/>
      <c r="CL36" s="134"/>
      <c r="CM36" s="116"/>
      <c r="CN36" s="116"/>
      <c r="CO36" s="116"/>
      <c r="CP36" s="116"/>
      <c r="CQ36" s="116"/>
      <c r="CR36" s="116"/>
      <c r="CS36" s="134"/>
      <c r="CT36" s="134"/>
      <c r="CU36" s="116">
        <v>0.22</v>
      </c>
      <c r="CV36" s="134"/>
      <c r="CW36" s="195"/>
    </row>
    <row r="37" spans="1:101" ht="15.75" customHeight="1">
      <c r="A37" s="118" t="s">
        <v>131</v>
      </c>
      <c r="B37" s="141" t="s">
        <v>132</v>
      </c>
      <c r="C37" s="178">
        <v>10</v>
      </c>
      <c r="D37" s="151"/>
      <c r="E37" s="123"/>
      <c r="F37" s="119"/>
      <c r="G37" s="123"/>
      <c r="H37" s="119"/>
      <c r="I37" s="123">
        <v>4</v>
      </c>
      <c r="J37" s="123"/>
      <c r="K37" s="119"/>
      <c r="L37" s="119"/>
      <c r="M37" s="119">
        <v>2</v>
      </c>
      <c r="N37" s="119">
        <v>1</v>
      </c>
      <c r="O37" s="123"/>
      <c r="P37" s="123"/>
      <c r="Q37" s="119"/>
      <c r="R37" s="119"/>
      <c r="S37" s="119"/>
      <c r="T37" s="153"/>
      <c r="U37" s="151"/>
      <c r="V37" s="123"/>
      <c r="W37" s="123"/>
      <c r="X37" s="123">
        <v>1</v>
      </c>
      <c r="Y37" s="123"/>
      <c r="Z37" s="123"/>
      <c r="AA37" s="123"/>
      <c r="AB37" s="123"/>
      <c r="AC37" s="123"/>
      <c r="AD37" s="123"/>
      <c r="AE37" s="123"/>
      <c r="AF37" s="123"/>
      <c r="AG37" s="123"/>
      <c r="AH37" s="123"/>
      <c r="AI37" s="123"/>
      <c r="AJ37" s="123"/>
      <c r="AK37" s="123"/>
      <c r="AL37" s="123"/>
      <c r="AM37" s="123"/>
      <c r="AN37" s="123"/>
      <c r="AO37" s="123"/>
      <c r="AP37" s="123"/>
      <c r="AQ37" s="123"/>
      <c r="AR37" s="153"/>
      <c r="AS37" s="154"/>
      <c r="AT37" s="126"/>
      <c r="AU37" s="135"/>
      <c r="AV37" s="126"/>
      <c r="AW37" s="136"/>
      <c r="AX37" s="135"/>
      <c r="AY37" s="135"/>
      <c r="AZ37" s="135"/>
      <c r="BA37" s="113"/>
      <c r="BB37" s="114"/>
      <c r="BC37" s="151"/>
      <c r="BD37" s="123"/>
      <c r="BE37" s="123"/>
      <c r="BF37" s="123"/>
      <c r="BG37" s="123"/>
      <c r="BH37" s="123"/>
      <c r="BI37" s="123"/>
      <c r="BJ37" s="123"/>
      <c r="BK37" s="123"/>
      <c r="BL37" s="123"/>
      <c r="BM37" s="128"/>
      <c r="BN37" s="151"/>
      <c r="BO37" s="119"/>
      <c r="BP37" s="119"/>
      <c r="BQ37" s="119"/>
      <c r="BR37" s="123"/>
      <c r="BS37" s="119"/>
      <c r="BT37" s="119"/>
      <c r="BU37" s="123"/>
      <c r="BV37" s="119"/>
      <c r="BW37" s="123"/>
      <c r="BX37" s="119"/>
      <c r="BY37" s="119"/>
      <c r="BZ37" s="119"/>
      <c r="CA37" s="119"/>
      <c r="CB37" s="119"/>
      <c r="CC37" s="119"/>
      <c r="CD37" s="123"/>
      <c r="CE37" s="119"/>
      <c r="CF37" s="119"/>
      <c r="CG37" s="119"/>
      <c r="CH37" s="119"/>
      <c r="CI37" s="123"/>
      <c r="CJ37" s="123"/>
      <c r="CK37" s="119"/>
      <c r="CL37" s="119"/>
      <c r="CM37" s="123"/>
      <c r="CN37" s="123"/>
      <c r="CO37" s="123"/>
      <c r="CP37" s="123"/>
      <c r="CQ37" s="123"/>
      <c r="CR37" s="123"/>
      <c r="CS37" s="119"/>
      <c r="CT37" s="119"/>
      <c r="CU37" s="123">
        <v>2</v>
      </c>
      <c r="CV37" s="119"/>
      <c r="CW37" s="153"/>
    </row>
    <row r="38" spans="1:101" ht="15.75" customHeight="1">
      <c r="A38" s="118"/>
      <c r="B38" s="141" t="s">
        <v>103</v>
      </c>
      <c r="C38" s="174">
        <v>1906.47</v>
      </c>
      <c r="D38" s="121"/>
      <c r="E38" s="113"/>
      <c r="F38" s="120"/>
      <c r="G38" s="113"/>
      <c r="H38" s="120"/>
      <c r="I38" s="113">
        <v>768.57</v>
      </c>
      <c r="J38" s="113"/>
      <c r="K38" s="120"/>
      <c r="L38" s="120"/>
      <c r="M38" s="120">
        <v>398.42</v>
      </c>
      <c r="N38" s="120">
        <v>201.72</v>
      </c>
      <c r="O38" s="120"/>
      <c r="P38" s="113"/>
      <c r="Q38" s="120"/>
      <c r="R38" s="120"/>
      <c r="S38" s="120"/>
      <c r="T38" s="192"/>
      <c r="U38" s="121"/>
      <c r="V38" s="113"/>
      <c r="W38" s="113"/>
      <c r="X38" s="113">
        <v>317.72000000000003</v>
      </c>
      <c r="Y38" s="113"/>
      <c r="Z38" s="113"/>
      <c r="AA38" s="113"/>
      <c r="AB38" s="113"/>
      <c r="AC38" s="113"/>
      <c r="AD38" s="113"/>
      <c r="AE38" s="113"/>
      <c r="AF38" s="113"/>
      <c r="AG38" s="113"/>
      <c r="AH38" s="113"/>
      <c r="AI38" s="113"/>
      <c r="AJ38" s="113"/>
      <c r="AK38" s="113"/>
      <c r="AL38" s="113"/>
      <c r="AM38" s="113"/>
      <c r="AN38" s="113"/>
      <c r="AO38" s="113"/>
      <c r="AP38" s="113"/>
      <c r="AQ38" s="113"/>
      <c r="AR38" s="192"/>
      <c r="AS38" s="121"/>
      <c r="AT38" s="120"/>
      <c r="AU38" s="120"/>
      <c r="AV38" s="120"/>
      <c r="AW38" s="120"/>
      <c r="AX38" s="120"/>
      <c r="AY38" s="120"/>
      <c r="AZ38" s="120"/>
      <c r="BA38" s="113"/>
      <c r="BB38" s="114"/>
      <c r="BC38" s="121"/>
      <c r="BD38" s="113"/>
      <c r="BE38" s="113"/>
      <c r="BF38" s="113"/>
      <c r="BG38" s="113"/>
      <c r="BH38" s="113"/>
      <c r="BI38" s="113"/>
      <c r="BJ38" s="113"/>
      <c r="BK38" s="113"/>
      <c r="BL38" s="113"/>
      <c r="BM38" s="114"/>
      <c r="BN38" s="121"/>
      <c r="BO38" s="113"/>
      <c r="BP38" s="120"/>
      <c r="BQ38" s="120"/>
      <c r="BR38" s="113"/>
      <c r="BS38" s="120"/>
      <c r="BT38" s="120"/>
      <c r="BU38" s="113"/>
      <c r="BV38" s="120"/>
      <c r="BW38" s="113"/>
      <c r="BX38" s="120"/>
      <c r="BY38" s="120"/>
      <c r="BZ38" s="120"/>
      <c r="CA38" s="120"/>
      <c r="CB38" s="120"/>
      <c r="CC38" s="120"/>
      <c r="CD38" s="113"/>
      <c r="CE38" s="120"/>
      <c r="CF38" s="120"/>
      <c r="CG38" s="120"/>
      <c r="CH38" s="120"/>
      <c r="CI38" s="113"/>
      <c r="CJ38" s="113"/>
      <c r="CK38" s="120"/>
      <c r="CL38" s="120"/>
      <c r="CM38" s="113"/>
      <c r="CN38" s="113"/>
      <c r="CO38" s="113"/>
      <c r="CP38" s="113"/>
      <c r="CQ38" s="113"/>
      <c r="CR38" s="113"/>
      <c r="CS38" s="120"/>
      <c r="CT38" s="120"/>
      <c r="CU38" s="120">
        <v>220.04</v>
      </c>
      <c r="CV38" s="120"/>
      <c r="CW38" s="192"/>
    </row>
    <row r="39" spans="1:101" ht="15.75" customHeight="1">
      <c r="A39" s="129" t="s">
        <v>133</v>
      </c>
      <c r="B39" s="141" t="s">
        <v>107</v>
      </c>
      <c r="C39" s="177">
        <v>1.823</v>
      </c>
      <c r="D39" s="151"/>
      <c r="E39" s="123"/>
      <c r="F39" s="123"/>
      <c r="G39" s="123"/>
      <c r="H39" s="123"/>
      <c r="I39" s="123">
        <v>1.036</v>
      </c>
      <c r="J39" s="123"/>
      <c r="K39" s="123"/>
      <c r="L39" s="123"/>
      <c r="M39" s="123">
        <v>0.52600000000000002</v>
      </c>
      <c r="N39" s="123">
        <v>0.26100000000000001</v>
      </c>
      <c r="O39" s="123"/>
      <c r="P39" s="123"/>
      <c r="Q39" s="123"/>
      <c r="R39" s="123"/>
      <c r="S39" s="123"/>
      <c r="T39" s="128"/>
      <c r="U39" s="151"/>
      <c r="V39" s="123"/>
      <c r="W39" s="123"/>
      <c r="X39" s="123"/>
      <c r="Y39" s="123"/>
      <c r="Z39" s="123"/>
      <c r="AA39" s="123"/>
      <c r="AB39" s="123"/>
      <c r="AC39" s="123"/>
      <c r="AD39" s="123"/>
      <c r="AE39" s="123"/>
      <c r="AF39" s="123"/>
      <c r="AG39" s="123"/>
      <c r="AH39" s="123"/>
      <c r="AI39" s="123"/>
      <c r="AJ39" s="123"/>
      <c r="AK39" s="123"/>
      <c r="AL39" s="123"/>
      <c r="AM39" s="123"/>
      <c r="AN39" s="123"/>
      <c r="AO39" s="123"/>
      <c r="AP39" s="123"/>
      <c r="AQ39" s="123"/>
      <c r="AR39" s="128"/>
      <c r="AS39" s="151"/>
      <c r="AT39" s="123"/>
      <c r="AU39" s="123"/>
      <c r="AV39" s="123"/>
      <c r="AW39" s="123"/>
      <c r="AX39" s="123"/>
      <c r="AY39" s="123"/>
      <c r="AZ39" s="137"/>
      <c r="BA39" s="113"/>
      <c r="BB39" s="128"/>
      <c r="BC39" s="151"/>
      <c r="BD39" s="123"/>
      <c r="BE39" s="123"/>
      <c r="BF39" s="123"/>
      <c r="BG39" s="123"/>
      <c r="BH39" s="123"/>
      <c r="BI39" s="123"/>
      <c r="BJ39" s="123"/>
      <c r="BK39" s="123"/>
      <c r="BL39" s="123"/>
      <c r="BM39" s="128"/>
      <c r="BN39" s="151"/>
      <c r="BO39" s="123"/>
      <c r="BP39" s="123"/>
      <c r="BQ39" s="123"/>
      <c r="BR39" s="123"/>
      <c r="BS39" s="123"/>
      <c r="BT39" s="123"/>
      <c r="BU39" s="123"/>
      <c r="BV39" s="123"/>
      <c r="BW39" s="123"/>
      <c r="BX39" s="123"/>
      <c r="BY39" s="123"/>
      <c r="BZ39" s="123"/>
      <c r="CA39" s="123"/>
      <c r="CB39" s="123"/>
      <c r="CC39" s="123"/>
      <c r="CD39" s="123"/>
      <c r="CE39" s="123"/>
      <c r="CF39" s="123"/>
      <c r="CG39" s="123"/>
      <c r="CH39" s="123"/>
      <c r="CI39" s="123"/>
      <c r="CJ39" s="123"/>
      <c r="CK39" s="123"/>
      <c r="CL39" s="123"/>
      <c r="CM39" s="123"/>
      <c r="CN39" s="123"/>
      <c r="CO39" s="123"/>
      <c r="CP39" s="123"/>
      <c r="CQ39" s="123"/>
      <c r="CR39" s="123"/>
      <c r="CS39" s="123"/>
      <c r="CT39" s="123"/>
      <c r="CU39" s="123"/>
      <c r="CV39" s="123"/>
      <c r="CW39" s="128"/>
    </row>
    <row r="40" spans="1:101" ht="15.75" customHeight="1">
      <c r="A40" s="129" t="s">
        <v>134</v>
      </c>
      <c r="B40" s="141" t="s">
        <v>103</v>
      </c>
      <c r="C40" s="174">
        <v>358.97</v>
      </c>
      <c r="D40" s="151"/>
      <c r="E40" s="123"/>
      <c r="F40" s="123"/>
      <c r="G40" s="123"/>
      <c r="H40" s="123"/>
      <c r="I40" s="123">
        <v>203.34</v>
      </c>
      <c r="J40" s="123"/>
      <c r="K40" s="123"/>
      <c r="L40" s="123"/>
      <c r="M40" s="123">
        <v>104.28</v>
      </c>
      <c r="N40" s="123">
        <v>51.35</v>
      </c>
      <c r="O40" s="123"/>
      <c r="P40" s="123"/>
      <c r="Q40" s="123"/>
      <c r="R40" s="123"/>
      <c r="S40" s="123"/>
      <c r="T40" s="128"/>
      <c r="U40" s="151"/>
      <c r="V40" s="123"/>
      <c r="W40" s="123"/>
      <c r="X40" s="123"/>
      <c r="Y40" s="123"/>
      <c r="Z40" s="123"/>
      <c r="AA40" s="123"/>
      <c r="AB40" s="123"/>
      <c r="AC40" s="123"/>
      <c r="AD40" s="123"/>
      <c r="AE40" s="123"/>
      <c r="AF40" s="123"/>
      <c r="AG40" s="123"/>
      <c r="AH40" s="123"/>
      <c r="AI40" s="123"/>
      <c r="AJ40" s="123"/>
      <c r="AK40" s="123"/>
      <c r="AL40" s="123"/>
      <c r="AM40" s="123"/>
      <c r="AN40" s="123"/>
      <c r="AO40" s="123"/>
      <c r="AP40" s="123"/>
      <c r="AQ40" s="123"/>
      <c r="AR40" s="128"/>
      <c r="AS40" s="151"/>
      <c r="AT40" s="123"/>
      <c r="AU40" s="123"/>
      <c r="AV40" s="123"/>
      <c r="AW40" s="123"/>
      <c r="AX40" s="123"/>
      <c r="AY40" s="123"/>
      <c r="AZ40" s="113"/>
      <c r="BA40" s="113"/>
      <c r="BB40" s="128"/>
      <c r="BC40" s="151"/>
      <c r="BD40" s="123"/>
      <c r="BE40" s="123"/>
      <c r="BF40" s="123"/>
      <c r="BG40" s="123"/>
      <c r="BH40" s="123"/>
      <c r="BI40" s="123"/>
      <c r="BJ40" s="123"/>
      <c r="BK40" s="123"/>
      <c r="BL40" s="123"/>
      <c r="BM40" s="128"/>
      <c r="BN40" s="151"/>
      <c r="BO40" s="123"/>
      <c r="BP40" s="123"/>
      <c r="BQ40" s="123"/>
      <c r="BR40" s="123"/>
      <c r="BS40" s="123"/>
      <c r="BT40" s="123"/>
      <c r="BU40" s="123"/>
      <c r="BV40" s="123"/>
      <c r="BW40" s="123"/>
      <c r="BX40" s="123"/>
      <c r="BY40" s="123"/>
      <c r="BZ40" s="123"/>
      <c r="CA40" s="123"/>
      <c r="CB40" s="123"/>
      <c r="CC40" s="123"/>
      <c r="CD40" s="123"/>
      <c r="CE40" s="123"/>
      <c r="CF40" s="123"/>
      <c r="CG40" s="123"/>
      <c r="CH40" s="123"/>
      <c r="CI40" s="123"/>
      <c r="CJ40" s="123"/>
      <c r="CK40" s="123"/>
      <c r="CL40" s="123"/>
      <c r="CM40" s="123"/>
      <c r="CN40" s="123"/>
      <c r="CO40" s="123"/>
      <c r="CP40" s="123"/>
      <c r="CQ40" s="123"/>
      <c r="CR40" s="123"/>
      <c r="CS40" s="123"/>
      <c r="CT40" s="123"/>
      <c r="CU40" s="123"/>
      <c r="CV40" s="123"/>
      <c r="CW40" s="128"/>
    </row>
    <row r="41" spans="1:101" ht="15.75" customHeight="1">
      <c r="A41" s="129" t="s">
        <v>135</v>
      </c>
      <c r="B41" s="141" t="s">
        <v>107</v>
      </c>
      <c r="C41" s="177">
        <v>0.35749999999999998</v>
      </c>
      <c r="D41" s="130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7"/>
      <c r="U41" s="130"/>
      <c r="V41" s="123"/>
      <c r="W41" s="123"/>
      <c r="X41" s="123"/>
      <c r="Y41" s="123"/>
      <c r="Z41" s="123"/>
      <c r="AA41" s="123"/>
      <c r="AB41" s="123"/>
      <c r="AC41" s="123"/>
      <c r="AD41" s="123"/>
      <c r="AE41" s="123"/>
      <c r="AF41" s="123"/>
      <c r="AG41" s="123"/>
      <c r="AH41" s="123"/>
      <c r="AI41" s="123"/>
      <c r="AJ41" s="123"/>
      <c r="AK41" s="123"/>
      <c r="AL41" s="123"/>
      <c r="AM41" s="123"/>
      <c r="AN41" s="123"/>
      <c r="AO41" s="123">
        <v>0.18079999999999999</v>
      </c>
      <c r="AP41" s="123"/>
      <c r="AQ41" s="123"/>
      <c r="AR41" s="128"/>
      <c r="AS41" s="121"/>
      <c r="AT41" s="113"/>
      <c r="AU41" s="116"/>
      <c r="AV41" s="113"/>
      <c r="AW41" s="113"/>
      <c r="AX41" s="113"/>
      <c r="AY41" s="113"/>
      <c r="AZ41" s="113"/>
      <c r="BA41" s="113"/>
      <c r="BB41" s="114"/>
      <c r="BC41" s="151"/>
      <c r="BD41" s="123"/>
      <c r="BE41" s="123"/>
      <c r="BF41" s="123"/>
      <c r="BG41" s="123">
        <v>0.01</v>
      </c>
      <c r="BH41" s="123"/>
      <c r="BI41" s="123"/>
      <c r="BJ41" s="123"/>
      <c r="BK41" s="123"/>
      <c r="BL41" s="123"/>
      <c r="BM41" s="128"/>
      <c r="BN41" s="205">
        <v>0.16669999999999999</v>
      </c>
      <c r="BO41" s="123"/>
      <c r="BP41" s="123"/>
      <c r="BQ41" s="123"/>
      <c r="BR41" s="123"/>
      <c r="BS41" s="123"/>
      <c r="BT41" s="123"/>
      <c r="BU41" s="123"/>
      <c r="BV41" s="123"/>
      <c r="BW41" s="123"/>
      <c r="BX41" s="123"/>
      <c r="BY41" s="123"/>
      <c r="BZ41" s="123"/>
      <c r="CA41" s="123"/>
      <c r="CB41" s="123"/>
      <c r="CC41" s="123"/>
      <c r="CD41" s="123"/>
      <c r="CE41" s="123"/>
      <c r="CF41" s="123"/>
      <c r="CG41" s="123"/>
      <c r="CH41" s="123"/>
      <c r="CI41" s="123"/>
      <c r="CJ41" s="123"/>
      <c r="CK41" s="123"/>
      <c r="CL41" s="123"/>
      <c r="CM41" s="123"/>
      <c r="CN41" s="123"/>
      <c r="CO41" s="123"/>
      <c r="CP41" s="123"/>
      <c r="CQ41" s="123"/>
      <c r="CR41" s="123"/>
      <c r="CS41" s="123"/>
      <c r="CT41" s="123"/>
      <c r="CU41" s="123"/>
      <c r="CV41" s="123"/>
      <c r="CW41" s="128"/>
    </row>
    <row r="42" spans="1:101" ht="15.75" customHeight="1">
      <c r="A42" s="129" t="s">
        <v>136</v>
      </c>
      <c r="B42" s="141" t="s">
        <v>137</v>
      </c>
      <c r="C42" s="174">
        <v>1399.7</v>
      </c>
      <c r="D42" s="193"/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16"/>
      <c r="T42" s="194"/>
      <c r="U42" s="151"/>
      <c r="V42" s="123"/>
      <c r="W42" s="123"/>
      <c r="X42" s="123"/>
      <c r="Y42" s="123"/>
      <c r="Z42" s="123"/>
      <c r="AA42" s="123"/>
      <c r="AB42" s="123"/>
      <c r="AC42" s="123"/>
      <c r="AD42" s="123"/>
      <c r="AE42" s="123"/>
      <c r="AF42" s="123"/>
      <c r="AG42" s="123"/>
      <c r="AH42" s="123"/>
      <c r="AI42" s="123"/>
      <c r="AJ42" s="123"/>
      <c r="AK42" s="123"/>
      <c r="AL42" s="123"/>
      <c r="AM42" s="123"/>
      <c r="AN42" s="123"/>
      <c r="AO42" s="123">
        <v>834.02</v>
      </c>
      <c r="AP42" s="123"/>
      <c r="AQ42" s="123"/>
      <c r="AR42" s="128"/>
      <c r="AS42" s="121"/>
      <c r="AT42" s="113"/>
      <c r="AU42" s="113"/>
      <c r="AV42" s="113"/>
      <c r="AW42" s="113"/>
      <c r="AX42" s="113"/>
      <c r="AY42" s="113"/>
      <c r="AZ42" s="113"/>
      <c r="BA42" s="113"/>
      <c r="BB42" s="114"/>
      <c r="BC42" s="151"/>
      <c r="BD42" s="123"/>
      <c r="BE42" s="123"/>
      <c r="BF42" s="123"/>
      <c r="BG42" s="113">
        <v>11.33</v>
      </c>
      <c r="BH42" s="123"/>
      <c r="BI42" s="116"/>
      <c r="BJ42" s="116"/>
      <c r="BK42" s="123"/>
      <c r="BL42" s="123"/>
      <c r="BM42" s="128"/>
      <c r="BN42" s="151">
        <v>554.35</v>
      </c>
      <c r="BO42" s="123"/>
      <c r="BP42" s="123"/>
      <c r="BQ42" s="123"/>
      <c r="BR42" s="123"/>
      <c r="BS42" s="123"/>
      <c r="BT42" s="123"/>
      <c r="BU42" s="123"/>
      <c r="BV42" s="123"/>
      <c r="BW42" s="123"/>
      <c r="BX42" s="123"/>
      <c r="BY42" s="123"/>
      <c r="BZ42" s="123"/>
      <c r="CA42" s="123"/>
      <c r="CB42" s="123"/>
      <c r="CC42" s="123"/>
      <c r="CD42" s="123"/>
      <c r="CE42" s="123"/>
      <c r="CF42" s="123"/>
      <c r="CG42" s="123"/>
      <c r="CH42" s="123"/>
      <c r="CI42" s="123"/>
      <c r="CJ42" s="123"/>
      <c r="CK42" s="123"/>
      <c r="CL42" s="123"/>
      <c r="CM42" s="123"/>
      <c r="CN42" s="123"/>
      <c r="CO42" s="123"/>
      <c r="CP42" s="123"/>
      <c r="CQ42" s="123"/>
      <c r="CR42" s="123"/>
      <c r="CS42" s="123"/>
      <c r="CT42" s="123"/>
      <c r="CU42" s="123"/>
      <c r="CV42" s="123"/>
      <c r="CW42" s="128"/>
    </row>
    <row r="43" spans="1:101" ht="15.75" customHeight="1">
      <c r="A43" s="469" t="s">
        <v>138</v>
      </c>
      <c r="B43" s="142" t="s">
        <v>122</v>
      </c>
      <c r="C43" s="174">
        <v>0</v>
      </c>
      <c r="D43" s="193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138"/>
      <c r="R43" s="138"/>
      <c r="S43" s="116"/>
      <c r="T43" s="194"/>
      <c r="U43" s="151"/>
      <c r="V43" s="123"/>
      <c r="W43" s="123"/>
      <c r="X43" s="123"/>
      <c r="Y43" s="123"/>
      <c r="Z43" s="123"/>
      <c r="AA43" s="123"/>
      <c r="AB43" s="123"/>
      <c r="AC43" s="123"/>
      <c r="AD43" s="123"/>
      <c r="AE43" s="123"/>
      <c r="AF43" s="123"/>
      <c r="AG43" s="123"/>
      <c r="AH43" s="123"/>
      <c r="AI43" s="123"/>
      <c r="AJ43" s="123"/>
      <c r="AK43" s="123"/>
      <c r="AL43" s="123"/>
      <c r="AM43" s="123"/>
      <c r="AN43" s="123"/>
      <c r="AO43" s="123"/>
      <c r="AP43" s="123"/>
      <c r="AQ43" s="123"/>
      <c r="AR43" s="128"/>
      <c r="AS43" s="121"/>
      <c r="AT43" s="113"/>
      <c r="AU43" s="113"/>
      <c r="AV43" s="113"/>
      <c r="AW43" s="113"/>
      <c r="AX43" s="113"/>
      <c r="AY43" s="113"/>
      <c r="AZ43" s="113"/>
      <c r="BA43" s="113"/>
      <c r="BB43" s="114"/>
      <c r="BC43" s="151"/>
      <c r="BD43" s="123"/>
      <c r="BE43" s="123"/>
      <c r="BF43" s="123"/>
      <c r="BG43" s="113"/>
      <c r="BH43" s="123"/>
      <c r="BI43" s="116"/>
      <c r="BJ43" s="116"/>
      <c r="BK43" s="123"/>
      <c r="BL43" s="123"/>
      <c r="BM43" s="128"/>
      <c r="BN43" s="151"/>
      <c r="BO43" s="123"/>
      <c r="BP43" s="123"/>
      <c r="BQ43" s="123"/>
      <c r="BR43" s="123"/>
      <c r="BS43" s="123"/>
      <c r="BT43" s="123"/>
      <c r="BU43" s="123"/>
      <c r="BV43" s="123"/>
      <c r="BW43" s="123"/>
      <c r="BX43" s="123"/>
      <c r="BY43" s="123"/>
      <c r="BZ43" s="123"/>
      <c r="CA43" s="123"/>
      <c r="CB43" s="123"/>
      <c r="CC43" s="123"/>
      <c r="CD43" s="123"/>
      <c r="CE43" s="123"/>
      <c r="CF43" s="123"/>
      <c r="CG43" s="123"/>
      <c r="CH43" s="123"/>
      <c r="CI43" s="123"/>
      <c r="CJ43" s="123"/>
      <c r="CK43" s="123"/>
      <c r="CL43" s="123"/>
      <c r="CM43" s="123"/>
      <c r="CN43" s="123"/>
      <c r="CO43" s="123"/>
      <c r="CP43" s="123"/>
      <c r="CQ43" s="123"/>
      <c r="CR43" s="123"/>
      <c r="CS43" s="123"/>
      <c r="CT43" s="123"/>
      <c r="CU43" s="123"/>
      <c r="CV43" s="123"/>
      <c r="CW43" s="128"/>
    </row>
    <row r="44" spans="1:101" ht="15.75" customHeight="1">
      <c r="A44" s="469"/>
      <c r="B44" s="142" t="s">
        <v>103</v>
      </c>
      <c r="C44" s="174">
        <v>0</v>
      </c>
      <c r="D44" s="193"/>
      <c r="E44" s="138"/>
      <c r="F44" s="138"/>
      <c r="G44" s="138"/>
      <c r="H44" s="138"/>
      <c r="I44" s="138"/>
      <c r="J44" s="138"/>
      <c r="K44" s="138"/>
      <c r="L44" s="138"/>
      <c r="M44" s="138"/>
      <c r="N44" s="138"/>
      <c r="O44" s="138"/>
      <c r="P44" s="138"/>
      <c r="Q44" s="138"/>
      <c r="R44" s="138"/>
      <c r="S44" s="116"/>
      <c r="T44" s="194"/>
      <c r="U44" s="151"/>
      <c r="V44" s="123"/>
      <c r="W44" s="123"/>
      <c r="X44" s="123"/>
      <c r="Y44" s="123"/>
      <c r="Z44" s="123"/>
      <c r="AA44" s="123"/>
      <c r="AB44" s="123"/>
      <c r="AC44" s="123"/>
      <c r="AD44" s="123"/>
      <c r="AE44" s="123"/>
      <c r="AF44" s="123"/>
      <c r="AG44" s="123"/>
      <c r="AH44" s="123"/>
      <c r="AI44" s="123"/>
      <c r="AJ44" s="123"/>
      <c r="AK44" s="123"/>
      <c r="AL44" s="123"/>
      <c r="AM44" s="123"/>
      <c r="AN44" s="123"/>
      <c r="AO44" s="123"/>
      <c r="AP44" s="123"/>
      <c r="AQ44" s="123"/>
      <c r="AR44" s="128"/>
      <c r="AS44" s="121"/>
      <c r="AT44" s="113"/>
      <c r="AU44" s="113"/>
      <c r="AV44" s="113"/>
      <c r="AW44" s="113"/>
      <c r="AX44" s="113"/>
      <c r="AY44" s="113"/>
      <c r="AZ44" s="113"/>
      <c r="BA44" s="113"/>
      <c r="BB44" s="114"/>
      <c r="BC44" s="151"/>
      <c r="BD44" s="123"/>
      <c r="BE44" s="123"/>
      <c r="BF44" s="123"/>
      <c r="BG44" s="113"/>
      <c r="BH44" s="123"/>
      <c r="BI44" s="116"/>
      <c r="BJ44" s="116"/>
      <c r="BK44" s="123"/>
      <c r="BL44" s="123"/>
      <c r="BM44" s="128"/>
      <c r="BN44" s="151"/>
      <c r="BO44" s="123"/>
      <c r="BP44" s="123"/>
      <c r="BQ44" s="123"/>
      <c r="BR44" s="123"/>
      <c r="BS44" s="123"/>
      <c r="BT44" s="123"/>
      <c r="BU44" s="123"/>
      <c r="BV44" s="123"/>
      <c r="BW44" s="123"/>
      <c r="BX44" s="123"/>
      <c r="BY44" s="123"/>
      <c r="BZ44" s="123"/>
      <c r="CA44" s="123"/>
      <c r="CB44" s="123"/>
      <c r="CC44" s="123"/>
      <c r="CD44" s="123"/>
      <c r="CE44" s="123"/>
      <c r="CF44" s="123"/>
      <c r="CG44" s="123"/>
      <c r="CH44" s="123"/>
      <c r="CI44" s="123"/>
      <c r="CJ44" s="123"/>
      <c r="CK44" s="123"/>
      <c r="CL44" s="123"/>
      <c r="CM44" s="123"/>
      <c r="CN44" s="123"/>
      <c r="CO44" s="123"/>
      <c r="CP44" s="123"/>
      <c r="CQ44" s="123"/>
      <c r="CR44" s="123"/>
      <c r="CS44" s="123"/>
      <c r="CT44" s="123"/>
      <c r="CU44" s="123"/>
      <c r="CV44" s="123"/>
      <c r="CW44" s="128"/>
    </row>
    <row r="45" spans="1:101" ht="15.75" customHeight="1">
      <c r="A45" s="176" t="s">
        <v>139</v>
      </c>
      <c r="B45" s="119" t="s">
        <v>122</v>
      </c>
      <c r="C45" s="174">
        <v>0</v>
      </c>
      <c r="D45" s="193"/>
      <c r="E45" s="138"/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116"/>
      <c r="T45" s="194"/>
      <c r="U45" s="151"/>
      <c r="V45" s="123"/>
      <c r="W45" s="123"/>
      <c r="X45" s="123"/>
      <c r="Y45" s="123"/>
      <c r="Z45" s="123"/>
      <c r="AA45" s="123"/>
      <c r="AB45" s="123"/>
      <c r="AC45" s="123"/>
      <c r="AD45" s="123"/>
      <c r="AE45" s="123"/>
      <c r="AF45" s="123"/>
      <c r="AG45" s="123"/>
      <c r="AH45" s="123"/>
      <c r="AI45" s="123"/>
      <c r="AJ45" s="123"/>
      <c r="AK45" s="123"/>
      <c r="AL45" s="123"/>
      <c r="AM45" s="123"/>
      <c r="AN45" s="123"/>
      <c r="AO45" s="123"/>
      <c r="AP45" s="123"/>
      <c r="AQ45" s="123"/>
      <c r="AR45" s="128"/>
      <c r="AS45" s="121"/>
      <c r="AT45" s="113"/>
      <c r="AU45" s="113"/>
      <c r="AV45" s="113"/>
      <c r="AW45" s="113"/>
      <c r="AX45" s="113"/>
      <c r="AY45" s="113"/>
      <c r="AZ45" s="113"/>
      <c r="BA45" s="113"/>
      <c r="BB45" s="114"/>
      <c r="BC45" s="151"/>
      <c r="BD45" s="123"/>
      <c r="BE45" s="123"/>
      <c r="BF45" s="123"/>
      <c r="BG45" s="113"/>
      <c r="BH45" s="123"/>
      <c r="BI45" s="116"/>
      <c r="BJ45" s="116"/>
      <c r="BK45" s="123"/>
      <c r="BL45" s="123"/>
      <c r="BM45" s="128"/>
      <c r="BN45" s="151"/>
      <c r="BO45" s="123"/>
      <c r="BP45" s="123"/>
      <c r="BQ45" s="123"/>
      <c r="BR45" s="123"/>
      <c r="BS45" s="123"/>
      <c r="BT45" s="123"/>
      <c r="BU45" s="123"/>
      <c r="BV45" s="123"/>
      <c r="BW45" s="123"/>
      <c r="BX45" s="123"/>
      <c r="BY45" s="123"/>
      <c r="BZ45" s="123"/>
      <c r="CA45" s="123"/>
      <c r="CB45" s="123"/>
      <c r="CC45" s="123"/>
      <c r="CD45" s="123"/>
      <c r="CE45" s="123"/>
      <c r="CF45" s="123"/>
      <c r="CG45" s="123"/>
      <c r="CH45" s="123"/>
      <c r="CI45" s="123"/>
      <c r="CJ45" s="123"/>
      <c r="CK45" s="123"/>
      <c r="CL45" s="123"/>
      <c r="CM45" s="123"/>
      <c r="CN45" s="123"/>
      <c r="CO45" s="123"/>
      <c r="CP45" s="123"/>
      <c r="CQ45" s="123"/>
      <c r="CR45" s="123"/>
      <c r="CS45" s="123"/>
      <c r="CT45" s="123"/>
      <c r="CU45" s="123"/>
      <c r="CV45" s="123"/>
      <c r="CW45" s="128"/>
    </row>
    <row r="46" spans="1:101" ht="15.75" customHeight="1">
      <c r="A46" s="176" t="s">
        <v>140</v>
      </c>
      <c r="B46" s="119" t="s">
        <v>103</v>
      </c>
      <c r="C46" s="174">
        <v>0</v>
      </c>
      <c r="D46" s="193"/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16"/>
      <c r="T46" s="194"/>
      <c r="U46" s="151"/>
      <c r="V46" s="123"/>
      <c r="W46" s="123"/>
      <c r="X46" s="123"/>
      <c r="Y46" s="123"/>
      <c r="Z46" s="123"/>
      <c r="AA46" s="123"/>
      <c r="AB46" s="123"/>
      <c r="AC46" s="123"/>
      <c r="AD46" s="123"/>
      <c r="AE46" s="123"/>
      <c r="AF46" s="123"/>
      <c r="AG46" s="123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8"/>
      <c r="AS46" s="121"/>
      <c r="AT46" s="113"/>
      <c r="AU46" s="113"/>
      <c r="AV46" s="113"/>
      <c r="AW46" s="113"/>
      <c r="AX46" s="113"/>
      <c r="AY46" s="113"/>
      <c r="AZ46" s="113"/>
      <c r="BA46" s="113"/>
      <c r="BB46" s="114"/>
      <c r="BC46" s="151"/>
      <c r="BD46" s="123"/>
      <c r="BE46" s="123"/>
      <c r="BF46" s="123"/>
      <c r="BG46" s="113"/>
      <c r="BH46" s="123"/>
      <c r="BI46" s="116"/>
      <c r="BJ46" s="116"/>
      <c r="BK46" s="123"/>
      <c r="BL46" s="123"/>
      <c r="BM46" s="128"/>
      <c r="BN46" s="151"/>
      <c r="BO46" s="123"/>
      <c r="BP46" s="123"/>
      <c r="BQ46" s="123"/>
      <c r="BR46" s="123"/>
      <c r="BS46" s="123"/>
      <c r="BT46" s="123"/>
      <c r="BU46" s="123"/>
      <c r="BV46" s="123"/>
      <c r="BW46" s="123"/>
      <c r="BX46" s="123"/>
      <c r="BY46" s="123"/>
      <c r="BZ46" s="123"/>
      <c r="CA46" s="123"/>
      <c r="CB46" s="123"/>
      <c r="CC46" s="123"/>
      <c r="CD46" s="123"/>
      <c r="CE46" s="123"/>
      <c r="CF46" s="123"/>
      <c r="CG46" s="123"/>
      <c r="CH46" s="123"/>
      <c r="CI46" s="123"/>
      <c r="CJ46" s="123"/>
      <c r="CK46" s="123"/>
      <c r="CL46" s="123"/>
      <c r="CM46" s="123"/>
      <c r="CN46" s="123"/>
      <c r="CO46" s="123"/>
      <c r="CP46" s="123"/>
      <c r="CQ46" s="123"/>
      <c r="CR46" s="123"/>
      <c r="CS46" s="123"/>
      <c r="CT46" s="123"/>
      <c r="CU46" s="123"/>
      <c r="CV46" s="123"/>
      <c r="CW46" s="128"/>
    </row>
    <row r="47" spans="1:101" ht="15.75" customHeight="1">
      <c r="A47" s="118" t="s">
        <v>141</v>
      </c>
      <c r="B47" s="141" t="s">
        <v>128</v>
      </c>
      <c r="C47" s="179">
        <v>0</v>
      </c>
      <c r="D47" s="130"/>
      <c r="E47" s="116"/>
      <c r="F47" s="134"/>
      <c r="G47" s="116"/>
      <c r="H47" s="134"/>
      <c r="I47" s="116"/>
      <c r="J47" s="116"/>
      <c r="K47" s="134"/>
      <c r="L47" s="134"/>
      <c r="M47" s="134"/>
      <c r="N47" s="134"/>
      <c r="O47" s="134"/>
      <c r="P47" s="116"/>
      <c r="Q47" s="123"/>
      <c r="R47" s="134"/>
      <c r="S47" s="134"/>
      <c r="T47" s="195"/>
      <c r="U47" s="130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6"/>
      <c r="AK47" s="116"/>
      <c r="AL47" s="116"/>
      <c r="AM47" s="116"/>
      <c r="AN47" s="116"/>
      <c r="AO47" s="116"/>
      <c r="AP47" s="116"/>
      <c r="AQ47" s="116"/>
      <c r="AR47" s="153"/>
      <c r="AS47" s="121"/>
      <c r="AT47" s="120"/>
      <c r="AU47" s="134"/>
      <c r="AV47" s="116"/>
      <c r="AW47" s="134"/>
      <c r="AX47" s="134"/>
      <c r="AY47" s="134"/>
      <c r="AZ47" s="134"/>
      <c r="BA47" s="116"/>
      <c r="BB47" s="117"/>
      <c r="BC47" s="151"/>
      <c r="BD47" s="123"/>
      <c r="BE47" s="123"/>
      <c r="BF47" s="123"/>
      <c r="BG47" s="123"/>
      <c r="BH47" s="123"/>
      <c r="BI47" s="123"/>
      <c r="BJ47" s="123"/>
      <c r="BK47" s="123"/>
      <c r="BL47" s="123"/>
      <c r="BM47" s="128"/>
      <c r="BN47" s="151"/>
      <c r="BO47" s="119"/>
      <c r="BP47" s="119"/>
      <c r="BQ47" s="119"/>
      <c r="BR47" s="123"/>
      <c r="BS47" s="119"/>
      <c r="BT47" s="119"/>
      <c r="BU47" s="123"/>
      <c r="BV47" s="119"/>
      <c r="BW47" s="123"/>
      <c r="BX47" s="119"/>
      <c r="BY47" s="119"/>
      <c r="BZ47" s="119"/>
      <c r="CA47" s="119"/>
      <c r="CB47" s="119"/>
      <c r="CC47" s="119"/>
      <c r="CD47" s="123"/>
      <c r="CE47" s="119"/>
      <c r="CF47" s="119"/>
      <c r="CG47" s="119"/>
      <c r="CH47" s="119"/>
      <c r="CI47" s="123"/>
      <c r="CJ47" s="123"/>
      <c r="CK47" s="119"/>
      <c r="CL47" s="123"/>
      <c r="CM47" s="123"/>
      <c r="CN47" s="123"/>
      <c r="CO47" s="123"/>
      <c r="CP47" s="123"/>
      <c r="CQ47" s="123"/>
      <c r="CR47" s="123"/>
      <c r="CS47" s="119"/>
      <c r="CT47" s="119"/>
      <c r="CU47" s="123"/>
      <c r="CV47" s="119"/>
      <c r="CW47" s="153"/>
    </row>
    <row r="48" spans="1:101" ht="15.75" customHeight="1">
      <c r="A48" s="173"/>
      <c r="B48" s="141" t="s">
        <v>103</v>
      </c>
      <c r="C48" s="174">
        <v>0</v>
      </c>
      <c r="D48" s="121"/>
      <c r="E48" s="123"/>
      <c r="F48" s="123"/>
      <c r="G48" s="123"/>
      <c r="H48" s="123"/>
      <c r="I48" s="113"/>
      <c r="J48" s="123"/>
      <c r="K48" s="123"/>
      <c r="L48" s="123"/>
      <c r="M48" s="123"/>
      <c r="N48" s="123"/>
      <c r="O48" s="123"/>
      <c r="P48" s="123"/>
      <c r="Q48" s="123"/>
      <c r="R48" s="123"/>
      <c r="S48" s="123"/>
      <c r="T48" s="196"/>
      <c r="U48" s="121"/>
      <c r="V48" s="113"/>
      <c r="W48" s="113"/>
      <c r="X48" s="113"/>
      <c r="Y48" s="113"/>
      <c r="Z48" s="113"/>
      <c r="AA48" s="113"/>
      <c r="AB48" s="123"/>
      <c r="AC48" s="123"/>
      <c r="AD48" s="123"/>
      <c r="AE48" s="123"/>
      <c r="AF48" s="123"/>
      <c r="AG48" s="123"/>
      <c r="AH48" s="123"/>
      <c r="AI48" s="123"/>
      <c r="AJ48" s="123"/>
      <c r="AK48" s="123"/>
      <c r="AL48" s="123"/>
      <c r="AM48" s="123"/>
      <c r="AN48" s="123"/>
      <c r="AO48" s="123"/>
      <c r="AP48" s="123"/>
      <c r="AQ48" s="123"/>
      <c r="AR48" s="153"/>
      <c r="AS48" s="121"/>
      <c r="AT48" s="113"/>
      <c r="AU48" s="113"/>
      <c r="AV48" s="113"/>
      <c r="AW48" s="113"/>
      <c r="AX48" s="113"/>
      <c r="AY48" s="116"/>
      <c r="AZ48" s="113"/>
      <c r="BA48" s="113"/>
      <c r="BB48" s="114"/>
      <c r="BC48" s="121"/>
      <c r="BD48" s="113"/>
      <c r="BE48" s="113"/>
      <c r="BF48" s="113"/>
      <c r="BG48" s="113"/>
      <c r="BH48" s="113"/>
      <c r="BI48" s="113"/>
      <c r="BJ48" s="113"/>
      <c r="BK48" s="113"/>
      <c r="BL48" s="113"/>
      <c r="BM48" s="114"/>
      <c r="BN48" s="121"/>
      <c r="BO48" s="113"/>
      <c r="BP48" s="113"/>
      <c r="BQ48" s="113"/>
      <c r="BR48" s="113"/>
      <c r="BS48" s="113"/>
      <c r="BT48" s="113"/>
      <c r="BU48" s="113"/>
      <c r="BV48" s="113"/>
      <c r="BW48" s="113"/>
      <c r="BX48" s="113"/>
      <c r="BY48" s="113"/>
      <c r="BZ48" s="113"/>
      <c r="CA48" s="113"/>
      <c r="CB48" s="113"/>
      <c r="CC48" s="113"/>
      <c r="CD48" s="113"/>
      <c r="CE48" s="113"/>
      <c r="CF48" s="113"/>
      <c r="CG48" s="113"/>
      <c r="CH48" s="113"/>
      <c r="CI48" s="113"/>
      <c r="CJ48" s="113"/>
      <c r="CK48" s="113"/>
      <c r="CL48" s="113"/>
      <c r="CM48" s="113"/>
      <c r="CN48" s="113"/>
      <c r="CO48" s="113"/>
      <c r="CP48" s="113"/>
      <c r="CQ48" s="113"/>
      <c r="CR48" s="113"/>
      <c r="CS48" s="113"/>
      <c r="CT48" s="113"/>
      <c r="CU48" s="113"/>
      <c r="CV48" s="113"/>
      <c r="CW48" s="114"/>
    </row>
    <row r="49" spans="1:101" ht="15.75" customHeight="1">
      <c r="A49" s="469" t="s">
        <v>142</v>
      </c>
      <c r="B49" s="141" t="s">
        <v>122</v>
      </c>
      <c r="C49" s="178">
        <v>48</v>
      </c>
      <c r="D49" s="151"/>
      <c r="E49" s="123"/>
      <c r="F49" s="119"/>
      <c r="G49" s="123"/>
      <c r="H49" s="119"/>
      <c r="I49" s="123"/>
      <c r="J49" s="123"/>
      <c r="K49" s="119"/>
      <c r="L49" s="119"/>
      <c r="M49" s="119"/>
      <c r="N49" s="119"/>
      <c r="O49" s="119"/>
      <c r="P49" s="123"/>
      <c r="Q49" s="119"/>
      <c r="R49" s="119"/>
      <c r="S49" s="119"/>
      <c r="T49" s="153"/>
      <c r="U49" s="151"/>
      <c r="V49" s="123"/>
      <c r="W49" s="123"/>
      <c r="X49" s="123"/>
      <c r="Y49" s="123">
        <v>2</v>
      </c>
      <c r="Z49" s="123"/>
      <c r="AA49" s="123"/>
      <c r="AB49" s="123">
        <v>38</v>
      </c>
      <c r="AC49" s="123"/>
      <c r="AD49" s="123"/>
      <c r="AE49" s="123"/>
      <c r="AF49" s="123"/>
      <c r="AG49" s="123"/>
      <c r="AH49" s="123"/>
      <c r="AI49" s="123">
        <v>2</v>
      </c>
      <c r="AJ49" s="123">
        <v>2</v>
      </c>
      <c r="AK49" s="123"/>
      <c r="AL49" s="123"/>
      <c r="AM49" s="123"/>
      <c r="AN49" s="123"/>
      <c r="AO49" s="123">
        <v>2</v>
      </c>
      <c r="AP49" s="123">
        <v>2</v>
      </c>
      <c r="AQ49" s="123"/>
      <c r="AR49" s="153"/>
      <c r="AS49" s="154"/>
      <c r="AT49" s="135"/>
      <c r="AU49" s="135"/>
      <c r="AV49" s="126"/>
      <c r="AW49" s="135"/>
      <c r="AX49" s="135"/>
      <c r="AY49" s="126"/>
      <c r="AZ49" s="126"/>
      <c r="BA49" s="126"/>
      <c r="BB49" s="127"/>
      <c r="BC49" s="151"/>
      <c r="BD49" s="123"/>
      <c r="BE49" s="123"/>
      <c r="BF49" s="123"/>
      <c r="BG49" s="123"/>
      <c r="BH49" s="123"/>
      <c r="BI49" s="123"/>
      <c r="BJ49" s="123"/>
      <c r="BK49" s="123"/>
      <c r="BL49" s="123"/>
      <c r="BM49" s="128"/>
      <c r="BN49" s="151"/>
      <c r="BO49" s="119"/>
      <c r="BP49" s="119"/>
      <c r="BQ49" s="119"/>
      <c r="BR49" s="123"/>
      <c r="BS49" s="119"/>
      <c r="BT49" s="119"/>
      <c r="BU49" s="123"/>
      <c r="BV49" s="119"/>
      <c r="BW49" s="123"/>
      <c r="BX49" s="119"/>
      <c r="BY49" s="123"/>
      <c r="BZ49" s="123"/>
      <c r="CA49" s="119"/>
      <c r="CB49" s="119"/>
      <c r="CC49" s="119"/>
      <c r="CD49" s="123"/>
      <c r="CE49" s="119"/>
      <c r="CF49" s="119"/>
      <c r="CG49" s="119"/>
      <c r="CH49" s="119"/>
      <c r="CI49" s="123"/>
      <c r="CJ49" s="123"/>
      <c r="CK49" s="119"/>
      <c r="CL49" s="119"/>
      <c r="CM49" s="123"/>
      <c r="CN49" s="123"/>
      <c r="CO49" s="123"/>
      <c r="CP49" s="123"/>
      <c r="CQ49" s="123"/>
      <c r="CR49" s="119"/>
      <c r="CS49" s="119"/>
      <c r="CT49" s="119"/>
      <c r="CU49" s="123"/>
      <c r="CV49" s="119"/>
      <c r="CW49" s="153"/>
    </row>
    <row r="50" spans="1:101" ht="15.75" customHeight="1">
      <c r="A50" s="469"/>
      <c r="B50" s="141" t="s">
        <v>103</v>
      </c>
      <c r="C50" s="174">
        <v>75.750000000000014</v>
      </c>
      <c r="D50" s="121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4"/>
      <c r="U50" s="197"/>
      <c r="V50" s="113"/>
      <c r="W50" s="120"/>
      <c r="X50" s="113"/>
      <c r="Y50" s="113">
        <v>3.2</v>
      </c>
      <c r="Z50" s="113"/>
      <c r="AA50" s="113"/>
      <c r="AB50" s="113">
        <v>59.75</v>
      </c>
      <c r="AC50" s="113"/>
      <c r="AD50" s="113"/>
      <c r="AE50" s="113"/>
      <c r="AF50" s="113"/>
      <c r="AG50" s="113"/>
      <c r="AH50" s="113"/>
      <c r="AI50" s="113">
        <v>3.2</v>
      </c>
      <c r="AJ50" s="113">
        <v>3.2</v>
      </c>
      <c r="AK50" s="113"/>
      <c r="AL50" s="113"/>
      <c r="AM50" s="113"/>
      <c r="AN50" s="113"/>
      <c r="AO50" s="113">
        <v>3.2</v>
      </c>
      <c r="AP50" s="113">
        <v>3.2</v>
      </c>
      <c r="AQ50" s="113"/>
      <c r="AR50" s="114"/>
      <c r="AS50" s="121"/>
      <c r="AT50" s="113"/>
      <c r="AU50" s="113"/>
      <c r="AV50" s="113"/>
      <c r="AW50" s="113"/>
      <c r="AX50" s="113"/>
      <c r="AY50" s="113"/>
      <c r="AZ50" s="113"/>
      <c r="BA50" s="116"/>
      <c r="BB50" s="117"/>
      <c r="BC50" s="121"/>
      <c r="BD50" s="113"/>
      <c r="BE50" s="113"/>
      <c r="BF50" s="113"/>
      <c r="BG50" s="113"/>
      <c r="BH50" s="113"/>
      <c r="BI50" s="113"/>
      <c r="BJ50" s="113"/>
      <c r="BK50" s="113"/>
      <c r="BL50" s="113"/>
      <c r="BM50" s="114"/>
      <c r="BN50" s="121"/>
      <c r="BO50" s="113"/>
      <c r="BP50" s="113"/>
      <c r="BQ50" s="113"/>
      <c r="BR50" s="113"/>
      <c r="BS50" s="113"/>
      <c r="BT50" s="113"/>
      <c r="BU50" s="113"/>
      <c r="BV50" s="113"/>
      <c r="BW50" s="113"/>
      <c r="BX50" s="113"/>
      <c r="BY50" s="113"/>
      <c r="BZ50" s="113"/>
      <c r="CA50" s="113"/>
      <c r="CB50" s="113"/>
      <c r="CC50" s="113"/>
      <c r="CD50" s="113"/>
      <c r="CE50" s="113"/>
      <c r="CF50" s="113"/>
      <c r="CG50" s="113"/>
      <c r="CH50" s="120"/>
      <c r="CI50" s="113"/>
      <c r="CJ50" s="113"/>
      <c r="CK50" s="113"/>
      <c r="CL50" s="113"/>
      <c r="CM50" s="113"/>
      <c r="CN50" s="113"/>
      <c r="CO50" s="113"/>
      <c r="CP50" s="113"/>
      <c r="CQ50" s="113"/>
      <c r="CR50" s="113"/>
      <c r="CS50" s="113"/>
      <c r="CT50" s="113"/>
      <c r="CU50" s="113"/>
      <c r="CV50" s="113"/>
      <c r="CW50" s="114"/>
    </row>
    <row r="51" spans="1:101" ht="15.75" customHeight="1">
      <c r="A51" s="118" t="s">
        <v>143</v>
      </c>
      <c r="B51" s="141" t="s">
        <v>122</v>
      </c>
      <c r="C51" s="178">
        <v>14</v>
      </c>
      <c r="D51" s="152"/>
      <c r="E51" s="123"/>
      <c r="F51" s="119"/>
      <c r="G51" s="123"/>
      <c r="H51" s="119"/>
      <c r="I51" s="119"/>
      <c r="J51" s="122"/>
      <c r="K51" s="119"/>
      <c r="L51" s="119"/>
      <c r="M51" s="123"/>
      <c r="N51" s="119"/>
      <c r="O51" s="123">
        <v>1</v>
      </c>
      <c r="P51" s="123"/>
      <c r="Q51" s="119"/>
      <c r="R51" s="119"/>
      <c r="S51" s="119"/>
      <c r="T51" s="153"/>
      <c r="U51" s="151"/>
      <c r="V51" s="123"/>
      <c r="W51" s="123"/>
      <c r="X51" s="123"/>
      <c r="Y51" s="123"/>
      <c r="Z51" s="123"/>
      <c r="AA51" s="123">
        <v>2</v>
      </c>
      <c r="AB51" s="123"/>
      <c r="AC51" s="123"/>
      <c r="AD51" s="123"/>
      <c r="AE51" s="123"/>
      <c r="AF51" s="123"/>
      <c r="AG51" s="123">
        <v>4</v>
      </c>
      <c r="AH51" s="123"/>
      <c r="AI51" s="123"/>
      <c r="AJ51" s="123"/>
      <c r="AK51" s="123"/>
      <c r="AL51" s="123"/>
      <c r="AM51" s="123"/>
      <c r="AN51" s="123"/>
      <c r="AO51" s="123">
        <v>3</v>
      </c>
      <c r="AP51" s="123">
        <v>3</v>
      </c>
      <c r="AQ51" s="123"/>
      <c r="AR51" s="153"/>
      <c r="AS51" s="154"/>
      <c r="AT51" s="126"/>
      <c r="AU51" s="126"/>
      <c r="AV51" s="126"/>
      <c r="AW51" s="126"/>
      <c r="AX51" s="126"/>
      <c r="AY51" s="126">
        <v>1</v>
      </c>
      <c r="AZ51" s="126"/>
      <c r="BA51" s="126"/>
      <c r="BB51" s="127"/>
      <c r="BC51" s="151"/>
      <c r="BD51" s="123"/>
      <c r="BE51" s="123"/>
      <c r="BF51" s="123"/>
      <c r="BG51" s="123"/>
      <c r="BH51" s="123"/>
      <c r="BI51" s="123"/>
      <c r="BJ51" s="123"/>
      <c r="BK51" s="123"/>
      <c r="BL51" s="123"/>
      <c r="BM51" s="128"/>
      <c r="BN51" s="151"/>
      <c r="BO51" s="119"/>
      <c r="BP51" s="119"/>
      <c r="BQ51" s="119"/>
      <c r="BR51" s="123"/>
      <c r="BS51" s="122"/>
      <c r="BT51" s="119"/>
      <c r="BU51" s="123"/>
      <c r="BV51" s="119"/>
      <c r="BW51" s="123"/>
      <c r="BX51" s="119"/>
      <c r="BY51" s="119"/>
      <c r="BZ51" s="119"/>
      <c r="CA51" s="122"/>
      <c r="CB51" s="119"/>
      <c r="CC51" s="119"/>
      <c r="CD51" s="123"/>
      <c r="CE51" s="119"/>
      <c r="CF51" s="119"/>
      <c r="CG51" s="119"/>
      <c r="CH51" s="119"/>
      <c r="CI51" s="123"/>
      <c r="CJ51" s="123"/>
      <c r="CK51" s="119"/>
      <c r="CL51" s="119"/>
      <c r="CM51" s="123"/>
      <c r="CN51" s="123"/>
      <c r="CO51" s="123"/>
      <c r="CP51" s="123"/>
      <c r="CQ51" s="123"/>
      <c r="CR51" s="123"/>
      <c r="CS51" s="119"/>
      <c r="CT51" s="119"/>
      <c r="CU51" s="123"/>
      <c r="CV51" s="119"/>
      <c r="CW51" s="153"/>
    </row>
    <row r="52" spans="1:101" ht="15.75" customHeight="1">
      <c r="A52" s="173"/>
      <c r="B52" s="141" t="s">
        <v>103</v>
      </c>
      <c r="C52" s="174">
        <v>117.71</v>
      </c>
      <c r="D52" s="197"/>
      <c r="E52" s="113"/>
      <c r="F52" s="120"/>
      <c r="G52" s="113"/>
      <c r="H52" s="120"/>
      <c r="I52" s="120"/>
      <c r="J52" s="139"/>
      <c r="K52" s="120"/>
      <c r="L52" s="120"/>
      <c r="M52" s="113"/>
      <c r="N52" s="139"/>
      <c r="O52" s="113">
        <v>14.18</v>
      </c>
      <c r="P52" s="113"/>
      <c r="Q52" s="120"/>
      <c r="R52" s="120"/>
      <c r="S52" s="134"/>
      <c r="T52" s="195"/>
      <c r="U52" s="197"/>
      <c r="V52" s="113"/>
      <c r="W52" s="113"/>
      <c r="X52" s="113"/>
      <c r="Y52" s="113"/>
      <c r="Z52" s="113"/>
      <c r="AA52" s="113">
        <v>33.979999999999997</v>
      </c>
      <c r="AB52" s="113"/>
      <c r="AC52" s="113"/>
      <c r="AD52" s="113"/>
      <c r="AE52" s="113"/>
      <c r="AF52" s="113"/>
      <c r="AG52" s="113">
        <v>17.41</v>
      </c>
      <c r="AH52" s="113"/>
      <c r="AI52" s="113"/>
      <c r="AJ52" s="113"/>
      <c r="AK52" s="113"/>
      <c r="AL52" s="113"/>
      <c r="AM52" s="113"/>
      <c r="AN52" s="113"/>
      <c r="AO52" s="113">
        <v>13.06</v>
      </c>
      <c r="AP52" s="113">
        <v>17.84</v>
      </c>
      <c r="AQ52" s="113"/>
      <c r="AR52" s="192"/>
      <c r="AS52" s="121"/>
      <c r="AT52" s="113"/>
      <c r="AU52" s="113"/>
      <c r="AV52" s="113"/>
      <c r="AW52" s="113"/>
      <c r="AX52" s="113"/>
      <c r="AY52" s="113">
        <v>21.24</v>
      </c>
      <c r="AZ52" s="113"/>
      <c r="BA52" s="116"/>
      <c r="BB52" s="117"/>
      <c r="BC52" s="121"/>
      <c r="BD52" s="113"/>
      <c r="BE52" s="113"/>
      <c r="BF52" s="113"/>
      <c r="BG52" s="113"/>
      <c r="BH52" s="113"/>
      <c r="BI52" s="113"/>
      <c r="BJ52" s="113"/>
      <c r="BK52" s="113"/>
      <c r="BL52" s="113"/>
      <c r="BM52" s="192"/>
      <c r="BN52" s="151"/>
      <c r="BO52" s="120"/>
      <c r="BP52" s="120"/>
      <c r="BQ52" s="113"/>
      <c r="BR52" s="113"/>
      <c r="BS52" s="120"/>
      <c r="BT52" s="120"/>
      <c r="BU52" s="113"/>
      <c r="BV52" s="120"/>
      <c r="BW52" s="113"/>
      <c r="BX52" s="120"/>
      <c r="BY52" s="120"/>
      <c r="BZ52" s="120"/>
      <c r="CA52" s="120"/>
      <c r="CB52" s="120"/>
      <c r="CC52" s="120"/>
      <c r="CD52" s="113"/>
      <c r="CE52" s="120"/>
      <c r="CF52" s="120"/>
      <c r="CG52" s="120"/>
      <c r="CH52" s="120"/>
      <c r="CI52" s="113"/>
      <c r="CJ52" s="113"/>
      <c r="CK52" s="120"/>
      <c r="CL52" s="120"/>
      <c r="CM52" s="113"/>
      <c r="CN52" s="113"/>
      <c r="CO52" s="113"/>
      <c r="CP52" s="113"/>
      <c r="CQ52" s="113"/>
      <c r="CR52" s="113"/>
      <c r="CS52" s="120"/>
      <c r="CT52" s="120"/>
      <c r="CU52" s="113"/>
      <c r="CV52" s="120"/>
      <c r="CW52" s="192"/>
    </row>
    <row r="53" spans="1:101" ht="15.75" customHeight="1">
      <c r="A53" s="118" t="s">
        <v>144</v>
      </c>
      <c r="B53" s="141" t="s">
        <v>122</v>
      </c>
      <c r="C53" s="178">
        <v>33</v>
      </c>
      <c r="D53" s="151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19"/>
      <c r="R53" s="119"/>
      <c r="S53" s="119"/>
      <c r="T53" s="153"/>
      <c r="U53" s="151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123"/>
      <c r="AK53" s="123"/>
      <c r="AL53" s="123"/>
      <c r="AM53" s="123"/>
      <c r="AN53" s="123"/>
      <c r="AO53" s="123">
        <v>33</v>
      </c>
      <c r="AP53" s="123"/>
      <c r="AQ53" s="123"/>
      <c r="AR53" s="153"/>
      <c r="AS53" s="154"/>
      <c r="AT53" s="126"/>
      <c r="AU53" s="126"/>
      <c r="AV53" s="126"/>
      <c r="AW53" s="126"/>
      <c r="AX53" s="126"/>
      <c r="AY53" s="126"/>
      <c r="AZ53" s="126"/>
      <c r="BA53" s="126"/>
      <c r="BB53" s="127"/>
      <c r="BC53" s="151"/>
      <c r="BD53" s="123"/>
      <c r="BE53" s="123"/>
      <c r="BF53" s="123"/>
      <c r="BG53" s="123"/>
      <c r="BH53" s="123"/>
      <c r="BI53" s="123"/>
      <c r="BJ53" s="123"/>
      <c r="BK53" s="123"/>
      <c r="BL53" s="123"/>
      <c r="BM53" s="128"/>
      <c r="BN53" s="151"/>
      <c r="BO53" s="119"/>
      <c r="BP53" s="119"/>
      <c r="BQ53" s="119"/>
      <c r="BR53" s="123"/>
      <c r="BS53" s="119"/>
      <c r="BT53" s="119"/>
      <c r="BU53" s="123"/>
      <c r="BV53" s="119"/>
      <c r="BW53" s="123"/>
      <c r="BX53" s="119"/>
      <c r="BY53" s="119"/>
      <c r="BZ53" s="119"/>
      <c r="CA53" s="119"/>
      <c r="CB53" s="119"/>
      <c r="CC53" s="119"/>
      <c r="CD53" s="123"/>
      <c r="CE53" s="119"/>
      <c r="CF53" s="119"/>
      <c r="CG53" s="119"/>
      <c r="CH53" s="119"/>
      <c r="CI53" s="123"/>
      <c r="CJ53" s="123"/>
      <c r="CK53" s="119"/>
      <c r="CL53" s="119"/>
      <c r="CM53" s="123"/>
      <c r="CN53" s="123"/>
      <c r="CO53" s="123"/>
      <c r="CP53" s="123"/>
      <c r="CQ53" s="123"/>
      <c r="CR53" s="123"/>
      <c r="CS53" s="119"/>
      <c r="CT53" s="119"/>
      <c r="CU53" s="123"/>
      <c r="CV53" s="119"/>
      <c r="CW53" s="153"/>
    </row>
    <row r="54" spans="1:101" ht="15.75" customHeight="1">
      <c r="A54" s="118" t="s">
        <v>145</v>
      </c>
      <c r="B54" s="141" t="s">
        <v>103</v>
      </c>
      <c r="C54" s="174">
        <v>186.67</v>
      </c>
      <c r="D54" s="121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4"/>
      <c r="U54" s="121"/>
      <c r="V54" s="113"/>
      <c r="W54" s="113"/>
      <c r="X54" s="113"/>
      <c r="Y54" s="113"/>
      <c r="Z54" s="113"/>
      <c r="AA54" s="113"/>
      <c r="AB54" s="113"/>
      <c r="AC54" s="113"/>
      <c r="AD54" s="113"/>
      <c r="AE54" s="113"/>
      <c r="AF54" s="113"/>
      <c r="AG54" s="113"/>
      <c r="AH54" s="113"/>
      <c r="AI54" s="113"/>
      <c r="AJ54" s="113"/>
      <c r="AK54" s="113"/>
      <c r="AL54" s="113"/>
      <c r="AM54" s="113"/>
      <c r="AN54" s="113"/>
      <c r="AO54" s="113">
        <v>186.67</v>
      </c>
      <c r="AP54" s="113"/>
      <c r="AQ54" s="113"/>
      <c r="AR54" s="192"/>
      <c r="AS54" s="121"/>
      <c r="AT54" s="113"/>
      <c r="AU54" s="113"/>
      <c r="AV54" s="113"/>
      <c r="AW54" s="113"/>
      <c r="AX54" s="113"/>
      <c r="AY54" s="113"/>
      <c r="AZ54" s="113"/>
      <c r="BA54" s="116"/>
      <c r="BB54" s="117"/>
      <c r="BC54" s="121"/>
      <c r="BD54" s="113"/>
      <c r="BE54" s="113"/>
      <c r="BF54" s="113"/>
      <c r="BG54" s="113"/>
      <c r="BH54" s="113"/>
      <c r="BI54" s="113"/>
      <c r="BJ54" s="113"/>
      <c r="BK54" s="113"/>
      <c r="BL54" s="113"/>
      <c r="BM54" s="114"/>
      <c r="BN54" s="121"/>
      <c r="BO54" s="113"/>
      <c r="BP54" s="113"/>
      <c r="BQ54" s="113"/>
      <c r="BR54" s="113"/>
      <c r="BS54" s="113"/>
      <c r="BT54" s="113"/>
      <c r="BU54" s="113"/>
      <c r="BV54" s="113"/>
      <c r="BW54" s="113"/>
      <c r="BX54" s="113"/>
      <c r="BY54" s="113"/>
      <c r="BZ54" s="113"/>
      <c r="CA54" s="113"/>
      <c r="CB54" s="113"/>
      <c r="CC54" s="113"/>
      <c r="CD54" s="113"/>
      <c r="CE54" s="113"/>
      <c r="CF54" s="113"/>
      <c r="CG54" s="113"/>
      <c r="CH54" s="113"/>
      <c r="CI54" s="113"/>
      <c r="CJ54" s="113"/>
      <c r="CK54" s="113"/>
      <c r="CL54" s="113"/>
      <c r="CM54" s="113"/>
      <c r="CN54" s="113"/>
      <c r="CO54" s="113"/>
      <c r="CP54" s="113"/>
      <c r="CQ54" s="113"/>
      <c r="CR54" s="113"/>
      <c r="CS54" s="113"/>
      <c r="CT54" s="113"/>
      <c r="CU54" s="113"/>
      <c r="CV54" s="113"/>
      <c r="CW54" s="114"/>
    </row>
    <row r="55" spans="1:101" ht="15.75" customHeight="1">
      <c r="A55" s="129" t="s">
        <v>146</v>
      </c>
      <c r="B55" s="141" t="s">
        <v>122</v>
      </c>
      <c r="C55" s="178">
        <v>9</v>
      </c>
      <c r="D55" s="151"/>
      <c r="E55" s="123"/>
      <c r="F55" s="123">
        <v>2</v>
      </c>
      <c r="G55" s="123"/>
      <c r="H55" s="123"/>
      <c r="I55" s="123"/>
      <c r="J55" s="123"/>
      <c r="K55" s="123"/>
      <c r="L55" s="123"/>
      <c r="M55" s="123"/>
      <c r="N55" s="123">
        <v>1</v>
      </c>
      <c r="O55" s="123"/>
      <c r="P55" s="123"/>
      <c r="Q55" s="123"/>
      <c r="R55" s="123"/>
      <c r="S55" s="123"/>
      <c r="T55" s="128"/>
      <c r="U55" s="151"/>
      <c r="V55" s="123"/>
      <c r="W55" s="123"/>
      <c r="X55" s="123"/>
      <c r="Y55" s="123"/>
      <c r="Z55" s="123"/>
      <c r="AA55" s="123"/>
      <c r="AB55" s="123"/>
      <c r="AC55" s="123"/>
      <c r="AD55" s="123"/>
      <c r="AE55" s="123"/>
      <c r="AF55" s="123"/>
      <c r="AG55" s="123"/>
      <c r="AH55" s="123"/>
      <c r="AI55" s="123"/>
      <c r="AJ55" s="123"/>
      <c r="AK55" s="123"/>
      <c r="AL55" s="123"/>
      <c r="AM55" s="123"/>
      <c r="AN55" s="123"/>
      <c r="AO55" s="123"/>
      <c r="AP55" s="123"/>
      <c r="AQ55" s="123"/>
      <c r="AR55" s="128"/>
      <c r="AS55" s="154"/>
      <c r="AT55" s="126"/>
      <c r="AU55" s="126"/>
      <c r="AV55" s="126"/>
      <c r="AW55" s="126"/>
      <c r="AX55" s="126"/>
      <c r="AY55" s="126"/>
      <c r="AZ55" s="126">
        <v>5</v>
      </c>
      <c r="BA55" s="126"/>
      <c r="BB55" s="127"/>
      <c r="BC55" s="151"/>
      <c r="BD55" s="123"/>
      <c r="BE55" s="123"/>
      <c r="BF55" s="123">
        <v>1</v>
      </c>
      <c r="BG55" s="123"/>
      <c r="BH55" s="123"/>
      <c r="BI55" s="123"/>
      <c r="BJ55" s="123"/>
      <c r="BK55" s="123"/>
      <c r="BL55" s="123"/>
      <c r="BM55" s="128"/>
      <c r="BN55" s="151"/>
      <c r="BO55" s="123"/>
      <c r="BP55" s="123"/>
      <c r="BQ55" s="123"/>
      <c r="BR55" s="123"/>
      <c r="BS55" s="123"/>
      <c r="BT55" s="123"/>
      <c r="BU55" s="123"/>
      <c r="BV55" s="123"/>
      <c r="BW55" s="123"/>
      <c r="BX55" s="123"/>
      <c r="BY55" s="123"/>
      <c r="BZ55" s="123"/>
      <c r="CA55" s="123"/>
      <c r="CB55" s="123"/>
      <c r="CC55" s="123"/>
      <c r="CD55" s="123"/>
      <c r="CE55" s="123"/>
      <c r="CF55" s="123"/>
      <c r="CG55" s="123"/>
      <c r="CH55" s="123"/>
      <c r="CI55" s="123"/>
      <c r="CJ55" s="123"/>
      <c r="CK55" s="123"/>
      <c r="CL55" s="123"/>
      <c r="CM55" s="123"/>
      <c r="CN55" s="123"/>
      <c r="CO55" s="123"/>
      <c r="CP55" s="123"/>
      <c r="CQ55" s="123"/>
      <c r="CR55" s="123"/>
      <c r="CS55" s="123"/>
      <c r="CT55" s="123"/>
      <c r="CU55" s="123"/>
      <c r="CV55" s="123"/>
      <c r="CW55" s="128"/>
    </row>
    <row r="56" spans="1:101" ht="15.75" customHeight="1">
      <c r="A56" s="129" t="s">
        <v>147</v>
      </c>
      <c r="B56" s="141" t="s">
        <v>103</v>
      </c>
      <c r="C56" s="174">
        <v>110.49000000000001</v>
      </c>
      <c r="D56" s="130"/>
      <c r="E56" s="116"/>
      <c r="F56" s="116">
        <v>24.73</v>
      </c>
      <c r="G56" s="116"/>
      <c r="H56" s="113"/>
      <c r="I56" s="113"/>
      <c r="J56" s="116"/>
      <c r="K56" s="116"/>
      <c r="L56" s="116"/>
      <c r="M56" s="116"/>
      <c r="N56" s="116">
        <v>12.37</v>
      </c>
      <c r="O56" s="116"/>
      <c r="P56" s="116"/>
      <c r="Q56" s="116"/>
      <c r="R56" s="116"/>
      <c r="S56" s="116"/>
      <c r="T56" s="117"/>
      <c r="U56" s="121"/>
      <c r="V56" s="113"/>
      <c r="W56" s="113"/>
      <c r="X56" s="113"/>
      <c r="Y56" s="113"/>
      <c r="Z56" s="113"/>
      <c r="AA56" s="113"/>
      <c r="AB56" s="113"/>
      <c r="AC56" s="113"/>
      <c r="AD56" s="113"/>
      <c r="AE56" s="113"/>
      <c r="AF56" s="113"/>
      <c r="AG56" s="113"/>
      <c r="AH56" s="113"/>
      <c r="AI56" s="113"/>
      <c r="AJ56" s="113"/>
      <c r="AK56" s="113"/>
      <c r="AL56" s="113"/>
      <c r="AM56" s="113"/>
      <c r="AN56" s="113"/>
      <c r="AO56" s="113"/>
      <c r="AP56" s="113"/>
      <c r="AQ56" s="113"/>
      <c r="AR56" s="114"/>
      <c r="AS56" s="121"/>
      <c r="AT56" s="113"/>
      <c r="AU56" s="113"/>
      <c r="AV56" s="113"/>
      <c r="AW56" s="113"/>
      <c r="AX56" s="113"/>
      <c r="AY56" s="113"/>
      <c r="AZ56" s="113">
        <v>61.3</v>
      </c>
      <c r="BA56" s="113"/>
      <c r="BB56" s="117"/>
      <c r="BC56" s="121"/>
      <c r="BD56" s="113"/>
      <c r="BE56" s="113"/>
      <c r="BF56" s="113">
        <v>12.09</v>
      </c>
      <c r="BG56" s="113"/>
      <c r="BH56" s="113"/>
      <c r="BI56" s="113"/>
      <c r="BJ56" s="113"/>
      <c r="BK56" s="113"/>
      <c r="BL56" s="113"/>
      <c r="BM56" s="114"/>
      <c r="BN56" s="121"/>
      <c r="BO56" s="113"/>
      <c r="BP56" s="113"/>
      <c r="BQ56" s="113"/>
      <c r="BR56" s="113"/>
      <c r="BS56" s="113"/>
      <c r="BT56" s="113"/>
      <c r="BU56" s="113"/>
      <c r="BV56" s="113"/>
      <c r="BW56" s="113"/>
      <c r="BX56" s="113"/>
      <c r="BY56" s="113"/>
      <c r="BZ56" s="113"/>
      <c r="CA56" s="113"/>
      <c r="CB56" s="113"/>
      <c r="CC56" s="113"/>
      <c r="CD56" s="113"/>
      <c r="CE56" s="113"/>
      <c r="CF56" s="113"/>
      <c r="CG56" s="113"/>
      <c r="CH56" s="113"/>
      <c r="CI56" s="113"/>
      <c r="CJ56" s="113"/>
      <c r="CK56" s="113"/>
      <c r="CL56" s="113"/>
      <c r="CM56" s="113"/>
      <c r="CN56" s="113"/>
      <c r="CO56" s="113"/>
      <c r="CP56" s="113"/>
      <c r="CQ56" s="113"/>
      <c r="CR56" s="113"/>
      <c r="CS56" s="113"/>
      <c r="CT56" s="113"/>
      <c r="CU56" s="113"/>
      <c r="CV56" s="113"/>
      <c r="CW56" s="114"/>
    </row>
    <row r="57" spans="1:101" ht="15.75" customHeight="1">
      <c r="A57" s="469" t="s">
        <v>148</v>
      </c>
      <c r="B57" s="122" t="s">
        <v>122</v>
      </c>
      <c r="C57" s="174">
        <v>0</v>
      </c>
      <c r="D57" s="130"/>
      <c r="E57" s="116"/>
      <c r="F57" s="116"/>
      <c r="G57" s="116"/>
      <c r="H57" s="113"/>
      <c r="I57" s="113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7"/>
      <c r="U57" s="121"/>
      <c r="V57" s="113"/>
      <c r="W57" s="113"/>
      <c r="X57" s="113"/>
      <c r="Y57" s="113"/>
      <c r="Z57" s="113"/>
      <c r="AA57" s="113"/>
      <c r="AB57" s="113"/>
      <c r="AC57" s="113"/>
      <c r="AD57" s="113"/>
      <c r="AE57" s="113"/>
      <c r="AF57" s="113"/>
      <c r="AG57" s="113"/>
      <c r="AH57" s="113"/>
      <c r="AI57" s="113"/>
      <c r="AJ57" s="113"/>
      <c r="AK57" s="113"/>
      <c r="AL57" s="113"/>
      <c r="AM57" s="113"/>
      <c r="AN57" s="113"/>
      <c r="AO57" s="113"/>
      <c r="AP57" s="113"/>
      <c r="AQ57" s="113"/>
      <c r="AR57" s="114"/>
      <c r="AS57" s="121"/>
      <c r="AT57" s="113"/>
      <c r="AU57" s="113"/>
      <c r="AV57" s="113"/>
      <c r="AW57" s="113"/>
      <c r="AX57" s="113"/>
      <c r="AY57" s="113"/>
      <c r="AZ57" s="113"/>
      <c r="BA57" s="113"/>
      <c r="BB57" s="117"/>
      <c r="BC57" s="121"/>
      <c r="BD57" s="113"/>
      <c r="BE57" s="113"/>
      <c r="BF57" s="113"/>
      <c r="BG57" s="113"/>
      <c r="BH57" s="113"/>
      <c r="BI57" s="113"/>
      <c r="BJ57" s="113"/>
      <c r="BK57" s="113"/>
      <c r="BL57" s="113"/>
      <c r="BM57" s="114"/>
      <c r="BN57" s="121"/>
      <c r="BO57" s="113"/>
      <c r="BP57" s="113"/>
      <c r="BQ57" s="113"/>
      <c r="BR57" s="113"/>
      <c r="BS57" s="113"/>
      <c r="BT57" s="113"/>
      <c r="BU57" s="113"/>
      <c r="BV57" s="113"/>
      <c r="BW57" s="113"/>
      <c r="BX57" s="113"/>
      <c r="BY57" s="113"/>
      <c r="BZ57" s="113"/>
      <c r="CA57" s="113"/>
      <c r="CB57" s="113"/>
      <c r="CC57" s="113"/>
      <c r="CD57" s="113"/>
      <c r="CE57" s="113"/>
      <c r="CF57" s="113"/>
      <c r="CG57" s="113"/>
      <c r="CH57" s="113"/>
      <c r="CI57" s="113"/>
      <c r="CJ57" s="113"/>
      <c r="CK57" s="113"/>
      <c r="CL57" s="113"/>
      <c r="CM57" s="113"/>
      <c r="CN57" s="113"/>
      <c r="CO57" s="113"/>
      <c r="CP57" s="113"/>
      <c r="CQ57" s="113"/>
      <c r="CR57" s="113"/>
      <c r="CS57" s="113"/>
      <c r="CT57" s="113"/>
      <c r="CU57" s="113"/>
      <c r="CV57" s="113"/>
      <c r="CW57" s="114"/>
    </row>
    <row r="58" spans="1:101" ht="15.75" customHeight="1">
      <c r="A58" s="469"/>
      <c r="B58" s="122" t="s">
        <v>103</v>
      </c>
      <c r="C58" s="174">
        <v>0</v>
      </c>
      <c r="D58" s="130"/>
      <c r="E58" s="116"/>
      <c r="F58" s="116"/>
      <c r="G58" s="116"/>
      <c r="H58" s="113"/>
      <c r="I58" s="113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7"/>
      <c r="U58" s="121"/>
      <c r="V58" s="113"/>
      <c r="W58" s="113"/>
      <c r="X58" s="113"/>
      <c r="Y58" s="113"/>
      <c r="Z58" s="113"/>
      <c r="AA58" s="113"/>
      <c r="AB58" s="113"/>
      <c r="AC58" s="113"/>
      <c r="AD58" s="113"/>
      <c r="AE58" s="113"/>
      <c r="AF58" s="113"/>
      <c r="AG58" s="113"/>
      <c r="AH58" s="113"/>
      <c r="AI58" s="113"/>
      <c r="AJ58" s="113"/>
      <c r="AK58" s="113"/>
      <c r="AL58" s="113"/>
      <c r="AM58" s="113"/>
      <c r="AN58" s="113"/>
      <c r="AO58" s="113"/>
      <c r="AP58" s="113"/>
      <c r="AQ58" s="113"/>
      <c r="AR58" s="114"/>
      <c r="AS58" s="121"/>
      <c r="AT58" s="113"/>
      <c r="AU58" s="113"/>
      <c r="AV58" s="113"/>
      <c r="AW58" s="113"/>
      <c r="AX58" s="113"/>
      <c r="AY58" s="113"/>
      <c r="AZ58" s="113"/>
      <c r="BA58" s="113"/>
      <c r="BB58" s="117"/>
      <c r="BC58" s="121"/>
      <c r="BD58" s="113"/>
      <c r="BE58" s="113"/>
      <c r="BF58" s="113"/>
      <c r="BG58" s="113"/>
      <c r="BH58" s="113"/>
      <c r="BI58" s="113"/>
      <c r="BJ58" s="113"/>
      <c r="BK58" s="113"/>
      <c r="BL58" s="113"/>
      <c r="BM58" s="114"/>
      <c r="BN58" s="121"/>
      <c r="BO58" s="113"/>
      <c r="BP58" s="113"/>
      <c r="BQ58" s="113"/>
      <c r="BR58" s="113"/>
      <c r="BS58" s="113"/>
      <c r="BT58" s="113"/>
      <c r="BU58" s="113"/>
      <c r="BV58" s="113"/>
      <c r="BW58" s="113"/>
      <c r="BX58" s="113"/>
      <c r="BY58" s="113"/>
      <c r="BZ58" s="113"/>
      <c r="CA58" s="113"/>
      <c r="CB58" s="113"/>
      <c r="CC58" s="113"/>
      <c r="CD58" s="113"/>
      <c r="CE58" s="113"/>
      <c r="CF58" s="113"/>
      <c r="CG58" s="113"/>
      <c r="CH58" s="113"/>
      <c r="CI58" s="113"/>
      <c r="CJ58" s="113"/>
      <c r="CK58" s="113"/>
      <c r="CL58" s="113"/>
      <c r="CM58" s="113"/>
      <c r="CN58" s="113"/>
      <c r="CO58" s="113"/>
      <c r="CP58" s="113"/>
      <c r="CQ58" s="113"/>
      <c r="CR58" s="113"/>
      <c r="CS58" s="113"/>
      <c r="CT58" s="113"/>
      <c r="CU58" s="113"/>
      <c r="CV58" s="113"/>
      <c r="CW58" s="114"/>
    </row>
    <row r="59" spans="1:101" ht="15.75" customHeight="1">
      <c r="A59" s="469" t="s">
        <v>149</v>
      </c>
      <c r="B59" s="142" t="s">
        <v>150</v>
      </c>
      <c r="C59" s="174">
        <v>0</v>
      </c>
      <c r="D59" s="130"/>
      <c r="E59" s="116"/>
      <c r="F59" s="116"/>
      <c r="G59" s="116"/>
      <c r="H59" s="113"/>
      <c r="I59" s="113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7"/>
      <c r="U59" s="121"/>
      <c r="V59" s="113"/>
      <c r="W59" s="113"/>
      <c r="X59" s="113"/>
      <c r="Y59" s="113"/>
      <c r="Z59" s="113"/>
      <c r="AA59" s="113"/>
      <c r="AB59" s="113"/>
      <c r="AC59" s="113"/>
      <c r="AD59" s="113"/>
      <c r="AE59" s="113"/>
      <c r="AF59" s="113"/>
      <c r="AG59" s="113"/>
      <c r="AH59" s="113"/>
      <c r="AI59" s="113"/>
      <c r="AJ59" s="113"/>
      <c r="AK59" s="113"/>
      <c r="AL59" s="113"/>
      <c r="AM59" s="113"/>
      <c r="AN59" s="113"/>
      <c r="AO59" s="113"/>
      <c r="AP59" s="113"/>
      <c r="AQ59" s="113"/>
      <c r="AR59" s="114"/>
      <c r="AS59" s="121"/>
      <c r="AT59" s="113"/>
      <c r="AU59" s="113"/>
      <c r="AV59" s="113"/>
      <c r="AW59" s="113"/>
      <c r="AX59" s="113"/>
      <c r="AY59" s="113"/>
      <c r="AZ59" s="113"/>
      <c r="BA59" s="113"/>
      <c r="BB59" s="117"/>
      <c r="BC59" s="121"/>
      <c r="BD59" s="113"/>
      <c r="BE59" s="113"/>
      <c r="BF59" s="113"/>
      <c r="BG59" s="113"/>
      <c r="BH59" s="113"/>
      <c r="BI59" s="113"/>
      <c r="BJ59" s="113"/>
      <c r="BK59" s="113"/>
      <c r="BL59" s="113"/>
      <c r="BM59" s="114"/>
      <c r="BN59" s="121"/>
      <c r="BO59" s="113"/>
      <c r="BP59" s="113"/>
      <c r="BQ59" s="113"/>
      <c r="BR59" s="113"/>
      <c r="BS59" s="113"/>
      <c r="BT59" s="113"/>
      <c r="BU59" s="113"/>
      <c r="BV59" s="113"/>
      <c r="BW59" s="113"/>
      <c r="BX59" s="113"/>
      <c r="BY59" s="113"/>
      <c r="BZ59" s="113"/>
      <c r="CA59" s="113"/>
      <c r="CB59" s="113"/>
      <c r="CC59" s="113"/>
      <c r="CD59" s="113"/>
      <c r="CE59" s="113"/>
      <c r="CF59" s="113"/>
      <c r="CG59" s="113"/>
      <c r="CH59" s="113"/>
      <c r="CI59" s="113"/>
      <c r="CJ59" s="113"/>
      <c r="CK59" s="113"/>
      <c r="CL59" s="113"/>
      <c r="CM59" s="113"/>
      <c r="CN59" s="113"/>
      <c r="CO59" s="113"/>
      <c r="CP59" s="113"/>
      <c r="CQ59" s="113"/>
      <c r="CR59" s="113"/>
      <c r="CS59" s="113"/>
      <c r="CT59" s="113"/>
      <c r="CU59" s="113"/>
      <c r="CV59" s="113"/>
      <c r="CW59" s="114"/>
    </row>
    <row r="60" spans="1:101" ht="15.75" customHeight="1">
      <c r="A60" s="469"/>
      <c r="B60" s="142" t="s">
        <v>103</v>
      </c>
      <c r="C60" s="174">
        <v>0</v>
      </c>
      <c r="D60" s="130"/>
      <c r="E60" s="116"/>
      <c r="F60" s="116"/>
      <c r="G60" s="116"/>
      <c r="H60" s="113"/>
      <c r="I60" s="113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7"/>
      <c r="U60" s="121"/>
      <c r="V60" s="113"/>
      <c r="W60" s="113"/>
      <c r="X60" s="113"/>
      <c r="Y60" s="113"/>
      <c r="Z60" s="113"/>
      <c r="AA60" s="113"/>
      <c r="AB60" s="113"/>
      <c r="AC60" s="113"/>
      <c r="AD60" s="113"/>
      <c r="AE60" s="113"/>
      <c r="AF60" s="113"/>
      <c r="AG60" s="113"/>
      <c r="AH60" s="113"/>
      <c r="AI60" s="113"/>
      <c r="AJ60" s="113"/>
      <c r="AK60" s="113"/>
      <c r="AL60" s="113"/>
      <c r="AM60" s="113"/>
      <c r="AN60" s="113"/>
      <c r="AO60" s="113"/>
      <c r="AP60" s="113"/>
      <c r="AQ60" s="113"/>
      <c r="AR60" s="114"/>
      <c r="AS60" s="121"/>
      <c r="AT60" s="113"/>
      <c r="AU60" s="113"/>
      <c r="AV60" s="113"/>
      <c r="AW60" s="113"/>
      <c r="AX60" s="113"/>
      <c r="AY60" s="113"/>
      <c r="AZ60" s="113"/>
      <c r="BA60" s="113"/>
      <c r="BB60" s="117"/>
      <c r="BC60" s="121"/>
      <c r="BD60" s="113"/>
      <c r="BE60" s="113"/>
      <c r="BF60" s="113"/>
      <c r="BG60" s="113"/>
      <c r="BH60" s="113"/>
      <c r="BI60" s="113"/>
      <c r="BJ60" s="113"/>
      <c r="BK60" s="113"/>
      <c r="BL60" s="113"/>
      <c r="BM60" s="114"/>
      <c r="BN60" s="121"/>
      <c r="BO60" s="113"/>
      <c r="BP60" s="113"/>
      <c r="BQ60" s="113"/>
      <c r="BR60" s="113"/>
      <c r="BS60" s="113"/>
      <c r="BT60" s="113"/>
      <c r="BU60" s="113"/>
      <c r="BV60" s="113"/>
      <c r="BW60" s="113"/>
      <c r="BX60" s="113"/>
      <c r="BY60" s="113"/>
      <c r="BZ60" s="113"/>
      <c r="CA60" s="113"/>
      <c r="CB60" s="113"/>
      <c r="CC60" s="113"/>
      <c r="CD60" s="113"/>
      <c r="CE60" s="113"/>
      <c r="CF60" s="113"/>
      <c r="CG60" s="113"/>
      <c r="CH60" s="113"/>
      <c r="CI60" s="113"/>
      <c r="CJ60" s="113"/>
      <c r="CK60" s="113"/>
      <c r="CL60" s="113"/>
      <c r="CM60" s="113"/>
      <c r="CN60" s="113"/>
      <c r="CO60" s="113"/>
      <c r="CP60" s="113"/>
      <c r="CQ60" s="113"/>
      <c r="CR60" s="113"/>
      <c r="CS60" s="113"/>
      <c r="CT60" s="113"/>
      <c r="CU60" s="113"/>
      <c r="CV60" s="113"/>
      <c r="CW60" s="114"/>
    </row>
    <row r="61" spans="1:101" ht="15.75" customHeight="1">
      <c r="A61" s="469" t="s">
        <v>151</v>
      </c>
      <c r="B61" s="142" t="s">
        <v>122</v>
      </c>
      <c r="C61" s="178">
        <v>0</v>
      </c>
      <c r="D61" s="130"/>
      <c r="E61" s="116"/>
      <c r="F61" s="116"/>
      <c r="G61" s="116"/>
      <c r="H61" s="113"/>
      <c r="I61" s="113"/>
      <c r="J61" s="116"/>
      <c r="K61" s="116"/>
      <c r="L61" s="116"/>
      <c r="M61" s="116"/>
      <c r="N61" s="116"/>
      <c r="O61" s="116"/>
      <c r="P61" s="116"/>
      <c r="Q61" s="116"/>
      <c r="R61" s="116"/>
      <c r="S61" s="116"/>
      <c r="T61" s="117"/>
      <c r="U61" s="121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  <c r="AF61" s="113"/>
      <c r="AG61" s="113"/>
      <c r="AH61" s="113"/>
      <c r="AI61" s="113"/>
      <c r="AJ61" s="113"/>
      <c r="AK61" s="113"/>
      <c r="AL61" s="113"/>
      <c r="AM61" s="113"/>
      <c r="AN61" s="113"/>
      <c r="AO61" s="113"/>
      <c r="AP61" s="113"/>
      <c r="AQ61" s="113"/>
      <c r="AR61" s="114"/>
      <c r="AS61" s="121"/>
      <c r="AT61" s="113"/>
      <c r="AU61" s="126"/>
      <c r="AV61" s="113"/>
      <c r="AW61" s="113"/>
      <c r="AX61" s="113"/>
      <c r="AY61" s="113"/>
      <c r="AZ61" s="113"/>
      <c r="BA61" s="113"/>
      <c r="BB61" s="117"/>
      <c r="BC61" s="121"/>
      <c r="BD61" s="113"/>
      <c r="BE61" s="113"/>
      <c r="BF61" s="113"/>
      <c r="BG61" s="113"/>
      <c r="BH61" s="113"/>
      <c r="BI61" s="113"/>
      <c r="BJ61" s="113"/>
      <c r="BK61" s="113"/>
      <c r="BL61" s="113"/>
      <c r="BM61" s="114"/>
      <c r="BN61" s="121"/>
      <c r="BO61" s="113"/>
      <c r="BP61" s="113"/>
      <c r="BQ61" s="113"/>
      <c r="BR61" s="113"/>
      <c r="BS61" s="113"/>
      <c r="BT61" s="113"/>
      <c r="BU61" s="113"/>
      <c r="BV61" s="113"/>
      <c r="BW61" s="113"/>
      <c r="BX61" s="113"/>
      <c r="BY61" s="113"/>
      <c r="BZ61" s="113"/>
      <c r="CA61" s="113"/>
      <c r="CB61" s="113"/>
      <c r="CC61" s="113"/>
      <c r="CD61" s="113"/>
      <c r="CE61" s="113"/>
      <c r="CF61" s="113"/>
      <c r="CG61" s="113"/>
      <c r="CH61" s="113"/>
      <c r="CI61" s="113"/>
      <c r="CJ61" s="113"/>
      <c r="CK61" s="113"/>
      <c r="CL61" s="113"/>
      <c r="CM61" s="113"/>
      <c r="CN61" s="113"/>
      <c r="CO61" s="113"/>
      <c r="CP61" s="113"/>
      <c r="CQ61" s="113"/>
      <c r="CR61" s="113"/>
      <c r="CS61" s="113"/>
      <c r="CT61" s="113"/>
      <c r="CU61" s="113"/>
      <c r="CV61" s="113"/>
      <c r="CW61" s="114"/>
    </row>
    <row r="62" spans="1:101" ht="15.75" customHeight="1">
      <c r="A62" s="469"/>
      <c r="B62" s="142" t="s">
        <v>103</v>
      </c>
      <c r="C62" s="174">
        <v>0</v>
      </c>
      <c r="D62" s="130"/>
      <c r="E62" s="116"/>
      <c r="F62" s="116"/>
      <c r="G62" s="116"/>
      <c r="H62" s="113"/>
      <c r="I62" s="113"/>
      <c r="J62" s="116"/>
      <c r="K62" s="116"/>
      <c r="L62" s="116"/>
      <c r="M62" s="116"/>
      <c r="N62" s="116"/>
      <c r="O62" s="116"/>
      <c r="P62" s="116"/>
      <c r="Q62" s="116"/>
      <c r="R62" s="116"/>
      <c r="S62" s="116"/>
      <c r="T62" s="117"/>
      <c r="U62" s="121"/>
      <c r="V62" s="113"/>
      <c r="W62" s="113"/>
      <c r="X62" s="113"/>
      <c r="Y62" s="113"/>
      <c r="Z62" s="113"/>
      <c r="AA62" s="113"/>
      <c r="AB62" s="113"/>
      <c r="AC62" s="113"/>
      <c r="AD62" s="113"/>
      <c r="AE62" s="113"/>
      <c r="AF62" s="113"/>
      <c r="AG62" s="113"/>
      <c r="AH62" s="113"/>
      <c r="AI62" s="113"/>
      <c r="AJ62" s="113"/>
      <c r="AK62" s="113"/>
      <c r="AL62" s="113"/>
      <c r="AM62" s="113"/>
      <c r="AN62" s="113"/>
      <c r="AO62" s="113"/>
      <c r="AP62" s="113"/>
      <c r="AQ62" s="113"/>
      <c r="AR62" s="114"/>
      <c r="AS62" s="121"/>
      <c r="AT62" s="113"/>
      <c r="AU62" s="113"/>
      <c r="AV62" s="113"/>
      <c r="AW62" s="113"/>
      <c r="AX62" s="113"/>
      <c r="AY62" s="113"/>
      <c r="AZ62" s="113"/>
      <c r="BA62" s="113"/>
      <c r="BB62" s="117"/>
      <c r="BC62" s="121"/>
      <c r="BD62" s="113"/>
      <c r="BE62" s="113"/>
      <c r="BF62" s="113"/>
      <c r="BG62" s="113"/>
      <c r="BH62" s="113"/>
      <c r="BI62" s="113"/>
      <c r="BJ62" s="113"/>
      <c r="BK62" s="113"/>
      <c r="BL62" s="113"/>
      <c r="BM62" s="114"/>
      <c r="BN62" s="121"/>
      <c r="BO62" s="113"/>
      <c r="BP62" s="113"/>
      <c r="BQ62" s="113"/>
      <c r="BR62" s="113"/>
      <c r="BS62" s="113"/>
      <c r="BT62" s="113"/>
      <c r="BU62" s="113"/>
      <c r="BV62" s="113"/>
      <c r="BW62" s="113"/>
      <c r="BX62" s="113"/>
      <c r="BY62" s="113"/>
      <c r="BZ62" s="113"/>
      <c r="CA62" s="113"/>
      <c r="CB62" s="113"/>
      <c r="CC62" s="113"/>
      <c r="CD62" s="113"/>
      <c r="CE62" s="113"/>
      <c r="CF62" s="113"/>
      <c r="CG62" s="113"/>
      <c r="CH62" s="113"/>
      <c r="CI62" s="113"/>
      <c r="CJ62" s="113"/>
      <c r="CK62" s="113"/>
      <c r="CL62" s="113"/>
      <c r="CM62" s="113"/>
      <c r="CN62" s="113"/>
      <c r="CO62" s="113"/>
      <c r="CP62" s="113"/>
      <c r="CQ62" s="113"/>
      <c r="CR62" s="113"/>
      <c r="CS62" s="113"/>
      <c r="CT62" s="113"/>
      <c r="CU62" s="113"/>
      <c r="CV62" s="113"/>
      <c r="CW62" s="114"/>
    </row>
    <row r="63" spans="1:101" ht="15.75" customHeight="1">
      <c r="A63" s="469" t="s">
        <v>152</v>
      </c>
      <c r="B63" s="142" t="s">
        <v>153</v>
      </c>
      <c r="C63" s="174">
        <v>0</v>
      </c>
      <c r="D63" s="130"/>
      <c r="E63" s="116"/>
      <c r="F63" s="116"/>
      <c r="G63" s="116"/>
      <c r="H63" s="113"/>
      <c r="I63" s="113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7"/>
      <c r="U63" s="121"/>
      <c r="V63" s="113"/>
      <c r="W63" s="113"/>
      <c r="X63" s="113"/>
      <c r="Y63" s="113"/>
      <c r="Z63" s="113"/>
      <c r="AA63" s="113"/>
      <c r="AB63" s="113"/>
      <c r="AC63" s="113"/>
      <c r="AD63" s="113"/>
      <c r="AE63" s="113"/>
      <c r="AF63" s="113"/>
      <c r="AG63" s="113"/>
      <c r="AH63" s="113"/>
      <c r="AI63" s="113"/>
      <c r="AJ63" s="113"/>
      <c r="AK63" s="113"/>
      <c r="AL63" s="113"/>
      <c r="AM63" s="113"/>
      <c r="AN63" s="113"/>
      <c r="AO63" s="113"/>
      <c r="AP63" s="113"/>
      <c r="AQ63" s="113"/>
      <c r="AR63" s="114"/>
      <c r="AS63" s="121"/>
      <c r="AT63" s="113"/>
      <c r="AU63" s="113"/>
      <c r="AV63" s="113"/>
      <c r="AW63" s="113"/>
      <c r="AX63" s="113"/>
      <c r="AY63" s="113"/>
      <c r="AZ63" s="113"/>
      <c r="BA63" s="113"/>
      <c r="BB63" s="117"/>
      <c r="BC63" s="121"/>
      <c r="BD63" s="113"/>
      <c r="BE63" s="113"/>
      <c r="BF63" s="113"/>
      <c r="BG63" s="113"/>
      <c r="BH63" s="113"/>
      <c r="BI63" s="113"/>
      <c r="BJ63" s="113"/>
      <c r="BK63" s="113"/>
      <c r="BL63" s="113"/>
      <c r="BM63" s="114"/>
      <c r="BN63" s="121"/>
      <c r="BO63" s="113"/>
      <c r="BP63" s="113"/>
      <c r="BQ63" s="113"/>
      <c r="BR63" s="113"/>
      <c r="BS63" s="113"/>
      <c r="BT63" s="113"/>
      <c r="BU63" s="113"/>
      <c r="BV63" s="113"/>
      <c r="BW63" s="113"/>
      <c r="BX63" s="113"/>
      <c r="BY63" s="113"/>
      <c r="BZ63" s="113"/>
      <c r="CA63" s="113"/>
      <c r="CB63" s="113"/>
      <c r="CC63" s="113"/>
      <c r="CD63" s="113"/>
      <c r="CE63" s="113"/>
      <c r="CF63" s="113"/>
      <c r="CG63" s="113"/>
      <c r="CH63" s="113"/>
      <c r="CI63" s="113"/>
      <c r="CJ63" s="113"/>
      <c r="CK63" s="113"/>
      <c r="CL63" s="113"/>
      <c r="CM63" s="113"/>
      <c r="CN63" s="113"/>
      <c r="CO63" s="113"/>
      <c r="CP63" s="113"/>
      <c r="CQ63" s="113"/>
      <c r="CR63" s="113"/>
      <c r="CS63" s="113"/>
      <c r="CT63" s="113"/>
      <c r="CU63" s="113"/>
      <c r="CV63" s="113"/>
      <c r="CW63" s="114"/>
    </row>
    <row r="64" spans="1:101" ht="15.75" customHeight="1">
      <c r="A64" s="469"/>
      <c r="B64" s="142" t="s">
        <v>103</v>
      </c>
      <c r="C64" s="174">
        <v>0</v>
      </c>
      <c r="D64" s="130"/>
      <c r="E64" s="116"/>
      <c r="F64" s="116"/>
      <c r="G64" s="116"/>
      <c r="H64" s="113"/>
      <c r="I64" s="113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7"/>
      <c r="U64" s="121"/>
      <c r="V64" s="113"/>
      <c r="W64" s="113"/>
      <c r="X64" s="113"/>
      <c r="Y64" s="113"/>
      <c r="Z64" s="113"/>
      <c r="AA64" s="113"/>
      <c r="AB64" s="113"/>
      <c r="AC64" s="113"/>
      <c r="AD64" s="113"/>
      <c r="AE64" s="113"/>
      <c r="AF64" s="113"/>
      <c r="AG64" s="113"/>
      <c r="AH64" s="113"/>
      <c r="AI64" s="113"/>
      <c r="AJ64" s="113"/>
      <c r="AK64" s="113"/>
      <c r="AL64" s="113"/>
      <c r="AM64" s="113"/>
      <c r="AN64" s="113"/>
      <c r="AO64" s="113"/>
      <c r="AP64" s="113"/>
      <c r="AQ64" s="113"/>
      <c r="AR64" s="114"/>
      <c r="AS64" s="121"/>
      <c r="AT64" s="113"/>
      <c r="AU64" s="113"/>
      <c r="AV64" s="113"/>
      <c r="AW64" s="113"/>
      <c r="AX64" s="113"/>
      <c r="AY64" s="113"/>
      <c r="AZ64" s="113"/>
      <c r="BA64" s="113"/>
      <c r="BB64" s="117"/>
      <c r="BC64" s="121"/>
      <c r="BD64" s="113"/>
      <c r="BE64" s="113"/>
      <c r="BF64" s="113"/>
      <c r="BG64" s="113"/>
      <c r="BH64" s="113"/>
      <c r="BI64" s="113"/>
      <c r="BJ64" s="113"/>
      <c r="BK64" s="113"/>
      <c r="BL64" s="113"/>
      <c r="BM64" s="114"/>
      <c r="BN64" s="121"/>
      <c r="BO64" s="113"/>
      <c r="BP64" s="113"/>
      <c r="BQ64" s="113"/>
      <c r="BR64" s="113"/>
      <c r="BS64" s="113"/>
      <c r="BT64" s="113"/>
      <c r="BU64" s="113"/>
      <c r="BV64" s="113"/>
      <c r="BW64" s="113"/>
      <c r="BX64" s="113"/>
      <c r="BY64" s="113"/>
      <c r="BZ64" s="113"/>
      <c r="CA64" s="113"/>
      <c r="CB64" s="113"/>
      <c r="CC64" s="113"/>
      <c r="CD64" s="113"/>
      <c r="CE64" s="113"/>
      <c r="CF64" s="113"/>
      <c r="CG64" s="113"/>
      <c r="CH64" s="113"/>
      <c r="CI64" s="113"/>
      <c r="CJ64" s="113"/>
      <c r="CK64" s="113"/>
      <c r="CL64" s="113"/>
      <c r="CM64" s="113"/>
      <c r="CN64" s="113"/>
      <c r="CO64" s="113"/>
      <c r="CP64" s="113"/>
      <c r="CQ64" s="113"/>
      <c r="CR64" s="113"/>
      <c r="CS64" s="113"/>
      <c r="CT64" s="113"/>
      <c r="CU64" s="113"/>
      <c r="CV64" s="113"/>
      <c r="CW64" s="114"/>
    </row>
    <row r="65" spans="1:101" ht="15.75" customHeight="1">
      <c r="A65" s="469" t="s">
        <v>154</v>
      </c>
      <c r="B65" s="142" t="s">
        <v>150</v>
      </c>
      <c r="C65" s="174">
        <v>0</v>
      </c>
      <c r="D65" s="130"/>
      <c r="E65" s="116"/>
      <c r="F65" s="116"/>
      <c r="G65" s="116"/>
      <c r="H65" s="113"/>
      <c r="I65" s="113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7"/>
      <c r="U65" s="121"/>
      <c r="V65" s="113"/>
      <c r="W65" s="113"/>
      <c r="X65" s="113"/>
      <c r="Y65" s="113"/>
      <c r="Z65" s="113"/>
      <c r="AA65" s="113"/>
      <c r="AB65" s="113"/>
      <c r="AC65" s="113"/>
      <c r="AD65" s="113"/>
      <c r="AE65" s="113"/>
      <c r="AF65" s="113"/>
      <c r="AG65" s="113"/>
      <c r="AH65" s="113"/>
      <c r="AI65" s="113"/>
      <c r="AJ65" s="113"/>
      <c r="AK65" s="113"/>
      <c r="AL65" s="113"/>
      <c r="AM65" s="113"/>
      <c r="AN65" s="113"/>
      <c r="AO65" s="113"/>
      <c r="AP65" s="113"/>
      <c r="AQ65" s="113"/>
      <c r="AR65" s="114"/>
      <c r="AS65" s="121"/>
      <c r="AT65" s="113"/>
      <c r="AU65" s="113"/>
      <c r="AV65" s="113"/>
      <c r="AW65" s="113"/>
      <c r="AX65" s="113"/>
      <c r="AY65" s="113"/>
      <c r="AZ65" s="113"/>
      <c r="BA65" s="113"/>
      <c r="BB65" s="117"/>
      <c r="BC65" s="121"/>
      <c r="BD65" s="113"/>
      <c r="BE65" s="113"/>
      <c r="BF65" s="113"/>
      <c r="BG65" s="113"/>
      <c r="BH65" s="113"/>
      <c r="BI65" s="113"/>
      <c r="BJ65" s="113"/>
      <c r="BK65" s="113"/>
      <c r="BL65" s="113"/>
      <c r="BM65" s="114"/>
      <c r="BN65" s="121"/>
      <c r="BO65" s="113"/>
      <c r="BP65" s="113"/>
      <c r="BQ65" s="113"/>
      <c r="BR65" s="113"/>
      <c r="BS65" s="113"/>
      <c r="BT65" s="113"/>
      <c r="BU65" s="113"/>
      <c r="BV65" s="113"/>
      <c r="BW65" s="113"/>
      <c r="BX65" s="113"/>
      <c r="BY65" s="113"/>
      <c r="BZ65" s="113"/>
      <c r="CA65" s="113"/>
      <c r="CB65" s="113"/>
      <c r="CC65" s="113"/>
      <c r="CD65" s="113"/>
      <c r="CE65" s="113"/>
      <c r="CF65" s="113"/>
      <c r="CG65" s="113"/>
      <c r="CH65" s="113"/>
      <c r="CI65" s="113"/>
      <c r="CJ65" s="113"/>
      <c r="CK65" s="113"/>
      <c r="CL65" s="113"/>
      <c r="CM65" s="113"/>
      <c r="CN65" s="113"/>
      <c r="CO65" s="113"/>
      <c r="CP65" s="113"/>
      <c r="CQ65" s="113"/>
      <c r="CR65" s="113"/>
      <c r="CS65" s="113"/>
      <c r="CT65" s="113"/>
      <c r="CU65" s="113"/>
      <c r="CV65" s="113"/>
      <c r="CW65" s="114"/>
    </row>
    <row r="66" spans="1:101" ht="15.75" customHeight="1">
      <c r="A66" s="469"/>
      <c r="B66" s="142" t="s">
        <v>103</v>
      </c>
      <c r="C66" s="174">
        <v>0</v>
      </c>
      <c r="D66" s="130"/>
      <c r="E66" s="116"/>
      <c r="F66" s="116"/>
      <c r="G66" s="116"/>
      <c r="H66" s="113"/>
      <c r="I66" s="113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7"/>
      <c r="U66" s="121"/>
      <c r="V66" s="113"/>
      <c r="W66" s="113"/>
      <c r="X66" s="113"/>
      <c r="Y66" s="113"/>
      <c r="Z66" s="113"/>
      <c r="AA66" s="113"/>
      <c r="AB66" s="113"/>
      <c r="AC66" s="113"/>
      <c r="AD66" s="113"/>
      <c r="AE66" s="113"/>
      <c r="AF66" s="113"/>
      <c r="AG66" s="113"/>
      <c r="AH66" s="113"/>
      <c r="AI66" s="113"/>
      <c r="AJ66" s="113"/>
      <c r="AK66" s="113"/>
      <c r="AL66" s="113"/>
      <c r="AM66" s="113"/>
      <c r="AN66" s="113"/>
      <c r="AO66" s="113"/>
      <c r="AP66" s="113"/>
      <c r="AQ66" s="113"/>
      <c r="AR66" s="114"/>
      <c r="AS66" s="121"/>
      <c r="AT66" s="113"/>
      <c r="AU66" s="113"/>
      <c r="AV66" s="113"/>
      <c r="AW66" s="113"/>
      <c r="AX66" s="113"/>
      <c r="AY66" s="113"/>
      <c r="AZ66" s="113"/>
      <c r="BA66" s="113"/>
      <c r="BB66" s="117"/>
      <c r="BC66" s="121"/>
      <c r="BD66" s="113"/>
      <c r="BE66" s="113"/>
      <c r="BF66" s="113"/>
      <c r="BG66" s="113"/>
      <c r="BH66" s="113"/>
      <c r="BI66" s="113"/>
      <c r="BJ66" s="113"/>
      <c r="BK66" s="113"/>
      <c r="BL66" s="113"/>
      <c r="BM66" s="114"/>
      <c r="BN66" s="121"/>
      <c r="BO66" s="113"/>
      <c r="BP66" s="113"/>
      <c r="BQ66" s="113"/>
      <c r="BR66" s="113"/>
      <c r="BS66" s="113"/>
      <c r="BT66" s="113"/>
      <c r="BU66" s="113"/>
      <c r="BV66" s="113"/>
      <c r="BW66" s="113"/>
      <c r="BX66" s="113"/>
      <c r="BY66" s="113"/>
      <c r="BZ66" s="113"/>
      <c r="CA66" s="113"/>
      <c r="CB66" s="113"/>
      <c r="CC66" s="113"/>
      <c r="CD66" s="113"/>
      <c r="CE66" s="113"/>
      <c r="CF66" s="113"/>
      <c r="CG66" s="113"/>
      <c r="CH66" s="113"/>
      <c r="CI66" s="113"/>
      <c r="CJ66" s="113"/>
      <c r="CK66" s="113"/>
      <c r="CL66" s="113"/>
      <c r="CM66" s="113"/>
      <c r="CN66" s="113"/>
      <c r="CO66" s="113"/>
      <c r="CP66" s="113"/>
      <c r="CQ66" s="113"/>
      <c r="CR66" s="113"/>
      <c r="CS66" s="113"/>
      <c r="CT66" s="113"/>
      <c r="CU66" s="113"/>
      <c r="CV66" s="113"/>
      <c r="CW66" s="114"/>
    </row>
    <row r="67" spans="1:101" ht="15.75" customHeight="1">
      <c r="A67" s="467" t="s">
        <v>155</v>
      </c>
      <c r="B67" s="142" t="s">
        <v>122</v>
      </c>
      <c r="C67" s="178">
        <v>94</v>
      </c>
      <c r="D67" s="154"/>
      <c r="E67" s="126"/>
      <c r="F67" s="126"/>
      <c r="G67" s="126"/>
      <c r="H67" s="126"/>
      <c r="I67" s="126"/>
      <c r="J67" s="126"/>
      <c r="K67" s="126"/>
      <c r="L67" s="126"/>
      <c r="M67" s="126">
        <v>42</v>
      </c>
      <c r="N67" s="126"/>
      <c r="O67" s="126"/>
      <c r="P67" s="126"/>
      <c r="Q67" s="126"/>
      <c r="R67" s="126"/>
      <c r="S67" s="126"/>
      <c r="T67" s="127"/>
      <c r="U67" s="154"/>
      <c r="V67" s="126"/>
      <c r="W67" s="126"/>
      <c r="X67" s="126">
        <v>11</v>
      </c>
      <c r="Y67" s="126"/>
      <c r="Z67" s="126"/>
      <c r="AA67" s="126"/>
      <c r="AB67" s="126"/>
      <c r="AC67" s="126"/>
      <c r="AD67" s="126"/>
      <c r="AE67" s="126"/>
      <c r="AF67" s="126"/>
      <c r="AG67" s="126"/>
      <c r="AH67" s="126"/>
      <c r="AI67" s="126">
        <v>41</v>
      </c>
      <c r="AJ67" s="126"/>
      <c r="AK67" s="126"/>
      <c r="AL67" s="126"/>
      <c r="AM67" s="126"/>
      <c r="AN67" s="126"/>
      <c r="AO67" s="126"/>
      <c r="AP67" s="126"/>
      <c r="AQ67" s="126"/>
      <c r="AR67" s="127"/>
      <c r="AS67" s="154"/>
      <c r="AT67" s="126"/>
      <c r="AU67" s="126"/>
      <c r="AV67" s="126"/>
      <c r="AW67" s="126"/>
      <c r="AX67" s="126"/>
      <c r="AY67" s="126"/>
      <c r="AZ67" s="126"/>
      <c r="BA67" s="126"/>
      <c r="BB67" s="127"/>
      <c r="BC67" s="154"/>
      <c r="BD67" s="126"/>
      <c r="BE67" s="126"/>
      <c r="BF67" s="126"/>
      <c r="BG67" s="126"/>
      <c r="BH67" s="126"/>
      <c r="BI67" s="126"/>
      <c r="BJ67" s="126"/>
      <c r="BK67" s="126"/>
      <c r="BL67" s="126"/>
      <c r="BM67" s="127"/>
      <c r="BN67" s="154"/>
      <c r="BO67" s="126"/>
      <c r="BP67" s="126"/>
      <c r="BQ67" s="126"/>
      <c r="BR67" s="126"/>
      <c r="BS67" s="126"/>
      <c r="BT67" s="126"/>
      <c r="BU67" s="126"/>
      <c r="BV67" s="126"/>
      <c r="BW67" s="126"/>
      <c r="BX67" s="126"/>
      <c r="BY67" s="126"/>
      <c r="BZ67" s="126"/>
      <c r="CA67" s="126"/>
      <c r="CB67" s="126"/>
      <c r="CC67" s="126"/>
      <c r="CD67" s="126"/>
      <c r="CE67" s="126"/>
      <c r="CF67" s="126"/>
      <c r="CG67" s="126"/>
      <c r="CH67" s="126"/>
      <c r="CI67" s="126"/>
      <c r="CJ67" s="126"/>
      <c r="CK67" s="126"/>
      <c r="CL67" s="126"/>
      <c r="CM67" s="126"/>
      <c r="CN67" s="126"/>
      <c r="CO67" s="126"/>
      <c r="CP67" s="126"/>
      <c r="CQ67" s="126"/>
      <c r="CR67" s="126"/>
      <c r="CS67" s="126"/>
      <c r="CT67" s="126"/>
      <c r="CU67" s="126"/>
      <c r="CV67" s="126"/>
      <c r="CW67" s="127"/>
    </row>
    <row r="68" spans="1:101" ht="15.75" customHeight="1">
      <c r="A68" s="468"/>
      <c r="B68" s="142" t="s">
        <v>103</v>
      </c>
      <c r="C68" s="174">
        <v>31.67</v>
      </c>
      <c r="D68" s="130"/>
      <c r="E68" s="116"/>
      <c r="F68" s="116"/>
      <c r="G68" s="116"/>
      <c r="H68" s="113"/>
      <c r="I68" s="113"/>
      <c r="J68" s="116"/>
      <c r="K68" s="116"/>
      <c r="L68" s="116"/>
      <c r="M68" s="116">
        <v>14.17</v>
      </c>
      <c r="N68" s="116"/>
      <c r="O68" s="116"/>
      <c r="P68" s="116"/>
      <c r="Q68" s="116"/>
      <c r="R68" s="116"/>
      <c r="S68" s="116"/>
      <c r="T68" s="117"/>
      <c r="U68" s="121"/>
      <c r="V68" s="113"/>
      <c r="W68" s="113"/>
      <c r="X68" s="113">
        <v>3.72</v>
      </c>
      <c r="Y68" s="113"/>
      <c r="Z68" s="113"/>
      <c r="AA68" s="113"/>
      <c r="AB68" s="113"/>
      <c r="AC68" s="113"/>
      <c r="AD68" s="113"/>
      <c r="AE68" s="113"/>
      <c r="AF68" s="113"/>
      <c r="AG68" s="113"/>
      <c r="AH68" s="113"/>
      <c r="AI68" s="113">
        <v>13.78</v>
      </c>
      <c r="AJ68" s="113"/>
      <c r="AK68" s="113"/>
      <c r="AL68" s="113"/>
      <c r="AM68" s="113"/>
      <c r="AN68" s="113"/>
      <c r="AO68" s="113"/>
      <c r="AP68" s="113"/>
      <c r="AQ68" s="113"/>
      <c r="AR68" s="114"/>
      <c r="AS68" s="121"/>
      <c r="AT68" s="113"/>
      <c r="AU68" s="113"/>
      <c r="AV68" s="113"/>
      <c r="AW68" s="113"/>
      <c r="AX68" s="113"/>
      <c r="AY68" s="113"/>
      <c r="AZ68" s="113"/>
      <c r="BA68" s="113"/>
      <c r="BB68" s="117"/>
      <c r="BC68" s="121"/>
      <c r="BD68" s="113"/>
      <c r="BE68" s="113"/>
      <c r="BF68" s="113"/>
      <c r="BG68" s="113"/>
      <c r="BH68" s="113"/>
      <c r="BI68" s="113"/>
      <c r="BJ68" s="113"/>
      <c r="BK68" s="113"/>
      <c r="BL68" s="113"/>
      <c r="BM68" s="114"/>
      <c r="BN68" s="121"/>
      <c r="BO68" s="113"/>
      <c r="BP68" s="113"/>
      <c r="BQ68" s="113"/>
      <c r="BR68" s="113"/>
      <c r="BS68" s="113"/>
      <c r="BT68" s="113"/>
      <c r="BU68" s="113"/>
      <c r="BV68" s="113"/>
      <c r="BW68" s="113"/>
      <c r="BX68" s="113"/>
      <c r="BY68" s="113"/>
      <c r="BZ68" s="113"/>
      <c r="CA68" s="113"/>
      <c r="CB68" s="113"/>
      <c r="CC68" s="113"/>
      <c r="CD68" s="113"/>
      <c r="CE68" s="113"/>
      <c r="CF68" s="113"/>
      <c r="CG68" s="113"/>
      <c r="CH68" s="113"/>
      <c r="CI68" s="113"/>
      <c r="CJ68" s="113"/>
      <c r="CK68" s="113"/>
      <c r="CL68" s="113"/>
      <c r="CM68" s="113"/>
      <c r="CN68" s="113"/>
      <c r="CO68" s="113"/>
      <c r="CP68" s="113"/>
      <c r="CQ68" s="113"/>
      <c r="CR68" s="113"/>
      <c r="CS68" s="113"/>
      <c r="CT68" s="113"/>
      <c r="CU68" s="113"/>
      <c r="CV68" s="113"/>
      <c r="CW68" s="114"/>
    </row>
    <row r="69" spans="1:101" ht="15.75" customHeight="1">
      <c r="A69" s="180" t="s">
        <v>156</v>
      </c>
      <c r="B69" s="143" t="s">
        <v>103</v>
      </c>
      <c r="C69" s="181">
        <v>1906.88</v>
      </c>
      <c r="D69" s="198">
        <v>0</v>
      </c>
      <c r="E69" s="144">
        <v>0</v>
      </c>
      <c r="F69" s="144">
        <v>0</v>
      </c>
      <c r="G69" s="144">
        <v>0</v>
      </c>
      <c r="H69" s="144">
        <v>4.5199999999999996</v>
      </c>
      <c r="I69" s="144">
        <v>9.8000000000000007</v>
      </c>
      <c r="J69" s="144">
        <v>0</v>
      </c>
      <c r="K69" s="144">
        <v>8.84</v>
      </c>
      <c r="L69" s="144">
        <v>0</v>
      </c>
      <c r="M69" s="144">
        <v>0</v>
      </c>
      <c r="N69" s="144">
        <v>0</v>
      </c>
      <c r="O69" s="144">
        <v>1.83</v>
      </c>
      <c r="P69" s="144">
        <v>32.549999999999997</v>
      </c>
      <c r="Q69" s="144">
        <v>74.240000000000009</v>
      </c>
      <c r="R69" s="144">
        <v>6.66</v>
      </c>
      <c r="S69" s="144">
        <v>0</v>
      </c>
      <c r="T69" s="181">
        <v>66.190000000000012</v>
      </c>
      <c r="U69" s="198">
        <v>1.53</v>
      </c>
      <c r="V69" s="144">
        <v>0</v>
      </c>
      <c r="W69" s="144">
        <v>1.04</v>
      </c>
      <c r="X69" s="144">
        <v>126.21</v>
      </c>
      <c r="Y69" s="144">
        <v>8.42</v>
      </c>
      <c r="Z69" s="144">
        <v>31.529999999999998</v>
      </c>
      <c r="AA69" s="144">
        <v>0</v>
      </c>
      <c r="AB69" s="144">
        <v>44.870000000000005</v>
      </c>
      <c r="AC69" s="144">
        <v>0</v>
      </c>
      <c r="AD69" s="144">
        <v>8.64</v>
      </c>
      <c r="AE69" s="144">
        <v>1.91</v>
      </c>
      <c r="AF69" s="144">
        <v>7.58</v>
      </c>
      <c r="AG69" s="144">
        <v>6.51</v>
      </c>
      <c r="AH69" s="144">
        <v>0</v>
      </c>
      <c r="AI69" s="144">
        <v>12.45</v>
      </c>
      <c r="AJ69" s="144">
        <v>0</v>
      </c>
      <c r="AK69" s="144">
        <v>0</v>
      </c>
      <c r="AL69" s="144">
        <v>7.58</v>
      </c>
      <c r="AM69" s="144">
        <v>0</v>
      </c>
      <c r="AN69" s="144">
        <v>0</v>
      </c>
      <c r="AO69" s="144">
        <v>0</v>
      </c>
      <c r="AP69" s="144">
        <v>76.48</v>
      </c>
      <c r="AQ69" s="144">
        <v>7.58</v>
      </c>
      <c r="AR69" s="181">
        <v>17.920000000000002</v>
      </c>
      <c r="AS69" s="198">
        <v>2.2799999999999998</v>
      </c>
      <c r="AT69" s="144">
        <v>0</v>
      </c>
      <c r="AU69" s="144">
        <v>10.59</v>
      </c>
      <c r="AV69" s="144">
        <v>0</v>
      </c>
      <c r="AW69" s="144">
        <v>478</v>
      </c>
      <c r="AX69" s="144">
        <v>101.22999999999999</v>
      </c>
      <c r="AY69" s="144">
        <v>0</v>
      </c>
      <c r="AZ69" s="144">
        <v>159.47</v>
      </c>
      <c r="BA69" s="144">
        <v>0</v>
      </c>
      <c r="BB69" s="181">
        <v>14.46</v>
      </c>
      <c r="BC69" s="198">
        <v>0</v>
      </c>
      <c r="BD69" s="144">
        <v>2.9299999999999997</v>
      </c>
      <c r="BE69" s="144">
        <v>6.74</v>
      </c>
      <c r="BF69" s="144">
        <v>0</v>
      </c>
      <c r="BG69" s="144">
        <v>0</v>
      </c>
      <c r="BH69" s="144">
        <v>0</v>
      </c>
      <c r="BI69" s="144">
        <v>10.35</v>
      </c>
      <c r="BJ69" s="144">
        <v>52.63</v>
      </c>
      <c r="BK69" s="144">
        <v>5.57</v>
      </c>
      <c r="BL69" s="144">
        <v>23.23</v>
      </c>
      <c r="BM69" s="181">
        <v>13.82</v>
      </c>
      <c r="BN69" s="198">
        <v>6.29</v>
      </c>
      <c r="BO69" s="144">
        <v>24.03</v>
      </c>
      <c r="BP69" s="144">
        <v>10.34</v>
      </c>
      <c r="BQ69" s="144">
        <v>0</v>
      </c>
      <c r="BR69" s="144">
        <v>0</v>
      </c>
      <c r="BS69" s="144">
        <v>2.3199999999999998</v>
      </c>
      <c r="BT69" s="144">
        <v>309.57</v>
      </c>
      <c r="BU69" s="144">
        <v>16.48</v>
      </c>
      <c r="BV69" s="144">
        <v>3.94</v>
      </c>
      <c r="BW69" s="144">
        <v>0</v>
      </c>
      <c r="BX69" s="144">
        <v>0</v>
      </c>
      <c r="BY69" s="144">
        <v>75.05</v>
      </c>
      <c r="BZ69" s="144">
        <v>0</v>
      </c>
      <c r="CA69" s="144">
        <v>0</v>
      </c>
      <c r="CB69" s="144">
        <v>1.65</v>
      </c>
      <c r="CC69" s="144">
        <v>11.030000000000001</v>
      </c>
      <c r="CD69" s="144">
        <v>0</v>
      </c>
      <c r="CE69" s="144">
        <v>0</v>
      </c>
      <c r="CF69" s="144">
        <v>0</v>
      </c>
      <c r="CG69" s="144">
        <v>0</v>
      </c>
      <c r="CH69" s="144">
        <v>0</v>
      </c>
      <c r="CI69" s="144">
        <v>0</v>
      </c>
      <c r="CJ69" s="144">
        <v>0</v>
      </c>
      <c r="CK69" s="144">
        <v>0</v>
      </c>
      <c r="CL69" s="144">
        <v>0</v>
      </c>
      <c r="CM69" s="144">
        <v>0</v>
      </c>
      <c r="CN69" s="144">
        <v>0</v>
      </c>
      <c r="CO69" s="144">
        <v>0</v>
      </c>
      <c r="CP69" s="144">
        <v>0</v>
      </c>
      <c r="CQ69" s="144">
        <v>0</v>
      </c>
      <c r="CR69" s="144">
        <v>0</v>
      </c>
      <c r="CS69" s="144">
        <v>0</v>
      </c>
      <c r="CT69" s="144">
        <v>0</v>
      </c>
      <c r="CU69" s="144">
        <v>0</v>
      </c>
      <c r="CV69" s="144">
        <v>0</v>
      </c>
      <c r="CW69" s="181">
        <v>0</v>
      </c>
    </row>
    <row r="70" spans="1:101" ht="15.75" customHeight="1">
      <c r="A70" s="169" t="s">
        <v>157</v>
      </c>
      <c r="B70" s="145" t="s">
        <v>128</v>
      </c>
      <c r="C70" s="204">
        <v>0.83300000000000018</v>
      </c>
      <c r="D70" s="191">
        <v>0</v>
      </c>
      <c r="E70" s="160">
        <v>0</v>
      </c>
      <c r="F70" s="160">
        <v>0</v>
      </c>
      <c r="G70" s="160">
        <v>0</v>
      </c>
      <c r="H70" s="160">
        <v>4.0000000000000001E-3</v>
      </c>
      <c r="I70" s="160">
        <v>5.0000000000000001E-3</v>
      </c>
      <c r="J70" s="160">
        <v>0</v>
      </c>
      <c r="K70" s="160">
        <v>4.4999999999999997E-3</v>
      </c>
      <c r="L70" s="160">
        <v>0</v>
      </c>
      <c r="M70" s="160">
        <v>0</v>
      </c>
      <c r="N70" s="160">
        <v>0</v>
      </c>
      <c r="O70" s="160">
        <v>0</v>
      </c>
      <c r="P70" s="160">
        <v>1.9E-2</v>
      </c>
      <c r="Q70" s="160">
        <v>3.7499999999999999E-2</v>
      </c>
      <c r="R70" s="160">
        <v>5.8999999999999999E-3</v>
      </c>
      <c r="S70" s="160">
        <v>0</v>
      </c>
      <c r="T70" s="172">
        <v>3.0800000000000001E-2</v>
      </c>
      <c r="U70" s="191">
        <v>0</v>
      </c>
      <c r="V70" s="160">
        <v>0</v>
      </c>
      <c r="W70" s="160">
        <v>2E-3</v>
      </c>
      <c r="X70" s="160">
        <v>6.1249999999999999E-2</v>
      </c>
      <c r="Y70" s="160">
        <v>3.7000000000000002E-3</v>
      </c>
      <c r="Z70" s="160">
        <v>1.66E-2</v>
      </c>
      <c r="AA70" s="160">
        <v>0</v>
      </c>
      <c r="AB70" s="160">
        <v>3.0450000000000001E-2</v>
      </c>
      <c r="AC70" s="160">
        <v>0</v>
      </c>
      <c r="AD70" s="160">
        <v>4.0000000000000001E-3</v>
      </c>
      <c r="AE70" s="160">
        <v>1E-3</v>
      </c>
      <c r="AF70" s="160">
        <v>0</v>
      </c>
      <c r="AG70" s="160">
        <v>2.5000000000000001E-3</v>
      </c>
      <c r="AH70" s="160">
        <v>0</v>
      </c>
      <c r="AI70" s="160">
        <v>5.4999999999999997E-3</v>
      </c>
      <c r="AJ70" s="160">
        <v>0</v>
      </c>
      <c r="AK70" s="160">
        <v>0</v>
      </c>
      <c r="AL70" s="160">
        <v>0</v>
      </c>
      <c r="AM70" s="160">
        <v>0</v>
      </c>
      <c r="AN70" s="160">
        <v>0</v>
      </c>
      <c r="AO70" s="160">
        <v>0</v>
      </c>
      <c r="AP70" s="160">
        <v>3.2500000000000001E-2</v>
      </c>
      <c r="AQ70" s="160">
        <v>0</v>
      </c>
      <c r="AR70" s="172">
        <v>1.4E-2</v>
      </c>
      <c r="AS70" s="191">
        <v>0</v>
      </c>
      <c r="AT70" s="160">
        <v>0</v>
      </c>
      <c r="AU70" s="160">
        <v>0</v>
      </c>
      <c r="AV70" s="160">
        <v>0</v>
      </c>
      <c r="AW70" s="160">
        <v>0.13100000000000001</v>
      </c>
      <c r="AX70" s="160">
        <v>3.9599999999999996E-2</v>
      </c>
      <c r="AY70" s="160">
        <v>0</v>
      </c>
      <c r="AZ70" s="160">
        <v>8.8999999999999996E-2</v>
      </c>
      <c r="BA70" s="160">
        <v>0</v>
      </c>
      <c r="BB70" s="172">
        <v>0</v>
      </c>
      <c r="BC70" s="191">
        <v>0</v>
      </c>
      <c r="BD70" s="160">
        <v>5.0000000000000001E-3</v>
      </c>
      <c r="BE70" s="160">
        <v>1.0999999999999999E-2</v>
      </c>
      <c r="BF70" s="160">
        <v>0</v>
      </c>
      <c r="BG70" s="160">
        <v>0</v>
      </c>
      <c r="BH70" s="160">
        <v>0</v>
      </c>
      <c r="BI70" s="160">
        <v>1.2E-2</v>
      </c>
      <c r="BJ70" s="160">
        <v>3.6000000000000004E-2</v>
      </c>
      <c r="BK70" s="160">
        <v>5.0000000000000001E-3</v>
      </c>
      <c r="BL70" s="160">
        <v>1.6E-2</v>
      </c>
      <c r="BM70" s="172">
        <v>0.02</v>
      </c>
      <c r="BN70" s="191">
        <v>6.4999999999999997E-3</v>
      </c>
      <c r="BO70" s="160">
        <v>1.5E-3</v>
      </c>
      <c r="BP70" s="160">
        <v>9.9999999999999985E-3</v>
      </c>
      <c r="BQ70" s="160">
        <v>0</v>
      </c>
      <c r="BR70" s="160">
        <v>0</v>
      </c>
      <c r="BS70" s="160">
        <v>2.3999999999999998E-3</v>
      </c>
      <c r="BT70" s="160">
        <v>0.10489999999999999</v>
      </c>
      <c r="BU70" s="160">
        <v>0</v>
      </c>
      <c r="BV70" s="160">
        <v>2.9999999999999997E-4</v>
      </c>
      <c r="BW70" s="160">
        <v>0</v>
      </c>
      <c r="BX70" s="160">
        <v>0</v>
      </c>
      <c r="BY70" s="160">
        <v>5.3800000000000001E-2</v>
      </c>
      <c r="BZ70" s="160">
        <v>0</v>
      </c>
      <c r="CA70" s="160">
        <v>0</v>
      </c>
      <c r="CB70" s="160">
        <v>1.5E-3</v>
      </c>
      <c r="CC70" s="160">
        <v>7.3000000000000001E-3</v>
      </c>
      <c r="CD70" s="160">
        <v>0</v>
      </c>
      <c r="CE70" s="160">
        <v>0</v>
      </c>
      <c r="CF70" s="160">
        <v>0</v>
      </c>
      <c r="CG70" s="160">
        <v>0</v>
      </c>
      <c r="CH70" s="160">
        <v>0</v>
      </c>
      <c r="CI70" s="160">
        <v>0</v>
      </c>
      <c r="CJ70" s="160">
        <v>0</v>
      </c>
      <c r="CK70" s="160">
        <v>0</v>
      </c>
      <c r="CL70" s="160">
        <v>0</v>
      </c>
      <c r="CM70" s="160">
        <v>0</v>
      </c>
      <c r="CN70" s="160">
        <v>0</v>
      </c>
      <c r="CO70" s="160">
        <v>0</v>
      </c>
      <c r="CP70" s="160">
        <v>0</v>
      </c>
      <c r="CQ70" s="160">
        <v>0</v>
      </c>
      <c r="CR70" s="160">
        <v>0</v>
      </c>
      <c r="CS70" s="160">
        <v>0</v>
      </c>
      <c r="CT70" s="160">
        <v>0</v>
      </c>
      <c r="CU70" s="160">
        <v>0</v>
      </c>
      <c r="CV70" s="160">
        <v>0</v>
      </c>
      <c r="CW70" s="172">
        <v>0</v>
      </c>
    </row>
    <row r="71" spans="1:101" ht="15.75" customHeight="1">
      <c r="A71" s="169" t="s">
        <v>158</v>
      </c>
      <c r="B71" s="145" t="s">
        <v>103</v>
      </c>
      <c r="C71" s="172">
        <v>1548.3000000000002</v>
      </c>
      <c r="D71" s="199">
        <v>0</v>
      </c>
      <c r="E71" s="146">
        <v>0</v>
      </c>
      <c r="F71" s="146">
        <v>0</v>
      </c>
      <c r="G71" s="146">
        <v>0</v>
      </c>
      <c r="H71" s="146">
        <v>4.5199999999999996</v>
      </c>
      <c r="I71" s="146">
        <v>9.8000000000000007</v>
      </c>
      <c r="J71" s="146">
        <v>0</v>
      </c>
      <c r="K71" s="146">
        <v>8.84</v>
      </c>
      <c r="L71" s="146">
        <v>0</v>
      </c>
      <c r="M71" s="146">
        <v>0</v>
      </c>
      <c r="N71" s="146">
        <v>0</v>
      </c>
      <c r="O71" s="146">
        <v>0</v>
      </c>
      <c r="P71" s="146">
        <v>32.549999999999997</v>
      </c>
      <c r="Q71" s="146">
        <v>74.240000000000009</v>
      </c>
      <c r="R71" s="146">
        <v>6.66</v>
      </c>
      <c r="S71" s="146">
        <v>0</v>
      </c>
      <c r="T71" s="182">
        <v>64.210000000000008</v>
      </c>
      <c r="U71" s="199">
        <v>1.53</v>
      </c>
      <c r="V71" s="146">
        <v>0</v>
      </c>
      <c r="W71" s="146">
        <v>1.04</v>
      </c>
      <c r="X71" s="146">
        <v>126.21</v>
      </c>
      <c r="Y71" s="146">
        <v>8.42</v>
      </c>
      <c r="Z71" s="146">
        <v>26.97</v>
      </c>
      <c r="AA71" s="146">
        <v>0</v>
      </c>
      <c r="AB71" s="146">
        <v>44.870000000000005</v>
      </c>
      <c r="AC71" s="146">
        <v>0</v>
      </c>
      <c r="AD71" s="146">
        <v>8.64</v>
      </c>
      <c r="AE71" s="146">
        <v>1.91</v>
      </c>
      <c r="AF71" s="146">
        <v>0</v>
      </c>
      <c r="AG71" s="146">
        <v>6.51</v>
      </c>
      <c r="AH71" s="146">
        <v>0</v>
      </c>
      <c r="AI71" s="146">
        <v>12.45</v>
      </c>
      <c r="AJ71" s="146">
        <v>0</v>
      </c>
      <c r="AK71" s="146">
        <v>0</v>
      </c>
      <c r="AL71" s="146">
        <v>0</v>
      </c>
      <c r="AM71" s="146">
        <v>0</v>
      </c>
      <c r="AN71" s="146">
        <v>0</v>
      </c>
      <c r="AO71" s="146">
        <v>0</v>
      </c>
      <c r="AP71" s="146">
        <v>76.48</v>
      </c>
      <c r="AQ71" s="146">
        <v>0</v>
      </c>
      <c r="AR71" s="182">
        <v>17.920000000000002</v>
      </c>
      <c r="AS71" s="199">
        <v>0</v>
      </c>
      <c r="AT71" s="146">
        <v>0</v>
      </c>
      <c r="AU71" s="146">
        <v>0</v>
      </c>
      <c r="AV71" s="146">
        <v>0</v>
      </c>
      <c r="AW71" s="146">
        <v>419.93</v>
      </c>
      <c r="AX71" s="146">
        <v>41.72</v>
      </c>
      <c r="AY71" s="146">
        <v>0</v>
      </c>
      <c r="AZ71" s="146">
        <v>119.91</v>
      </c>
      <c r="BA71" s="146">
        <v>0</v>
      </c>
      <c r="BB71" s="182">
        <v>0</v>
      </c>
      <c r="BC71" s="199">
        <v>0</v>
      </c>
      <c r="BD71" s="146">
        <v>2.9299999999999997</v>
      </c>
      <c r="BE71" s="146">
        <v>6.74</v>
      </c>
      <c r="BF71" s="146">
        <v>0</v>
      </c>
      <c r="BG71" s="146">
        <v>0</v>
      </c>
      <c r="BH71" s="146">
        <v>0</v>
      </c>
      <c r="BI71" s="146">
        <v>10.35</v>
      </c>
      <c r="BJ71" s="146">
        <v>43.980000000000004</v>
      </c>
      <c r="BK71" s="146">
        <v>5.57</v>
      </c>
      <c r="BL71" s="146">
        <v>18.04</v>
      </c>
      <c r="BM71" s="182">
        <v>13.82</v>
      </c>
      <c r="BN71" s="199">
        <v>6.29</v>
      </c>
      <c r="BO71" s="146">
        <v>1.64</v>
      </c>
      <c r="BP71" s="146">
        <v>10.34</v>
      </c>
      <c r="BQ71" s="146">
        <v>0</v>
      </c>
      <c r="BR71" s="146">
        <v>0</v>
      </c>
      <c r="BS71" s="146">
        <v>2.3199999999999998</v>
      </c>
      <c r="BT71" s="146">
        <v>229.9</v>
      </c>
      <c r="BU71" s="146">
        <v>0</v>
      </c>
      <c r="BV71" s="146">
        <v>0.28999999999999998</v>
      </c>
      <c r="BW71" s="146">
        <v>0</v>
      </c>
      <c r="BX71" s="146">
        <v>0</v>
      </c>
      <c r="BY71" s="146">
        <v>68.08</v>
      </c>
      <c r="BZ71" s="146">
        <v>0</v>
      </c>
      <c r="CA71" s="146">
        <v>0</v>
      </c>
      <c r="CB71" s="146">
        <v>1.65</v>
      </c>
      <c r="CC71" s="146">
        <v>11.030000000000001</v>
      </c>
      <c r="CD71" s="146">
        <v>0</v>
      </c>
      <c r="CE71" s="146">
        <v>0</v>
      </c>
      <c r="CF71" s="146">
        <v>0</v>
      </c>
      <c r="CG71" s="146">
        <v>0</v>
      </c>
      <c r="CH71" s="146">
        <v>0</v>
      </c>
      <c r="CI71" s="146">
        <v>0</v>
      </c>
      <c r="CJ71" s="146">
        <v>0</v>
      </c>
      <c r="CK71" s="146">
        <v>0</v>
      </c>
      <c r="CL71" s="146">
        <v>0</v>
      </c>
      <c r="CM71" s="146">
        <v>0</v>
      </c>
      <c r="CN71" s="146">
        <v>0</v>
      </c>
      <c r="CO71" s="146">
        <v>0</v>
      </c>
      <c r="CP71" s="146">
        <v>0</v>
      </c>
      <c r="CQ71" s="146">
        <v>0</v>
      </c>
      <c r="CR71" s="146">
        <v>0</v>
      </c>
      <c r="CS71" s="146">
        <v>0</v>
      </c>
      <c r="CT71" s="146">
        <v>0</v>
      </c>
      <c r="CU71" s="146">
        <v>0</v>
      </c>
      <c r="CV71" s="146">
        <v>0</v>
      </c>
      <c r="CW71" s="182">
        <v>0</v>
      </c>
    </row>
    <row r="72" spans="1:101" ht="15.75" customHeight="1">
      <c r="A72" s="173" t="s">
        <v>159</v>
      </c>
      <c r="B72" s="141" t="s">
        <v>160</v>
      </c>
      <c r="C72" s="179">
        <v>0.01</v>
      </c>
      <c r="D72" s="130"/>
      <c r="E72" s="116"/>
      <c r="F72" s="134"/>
      <c r="G72" s="116"/>
      <c r="H72" s="134"/>
      <c r="I72" s="134"/>
      <c r="J72" s="116"/>
      <c r="K72" s="134"/>
      <c r="L72" s="134"/>
      <c r="M72" s="119"/>
      <c r="N72" s="119"/>
      <c r="O72" s="134"/>
      <c r="P72" s="116"/>
      <c r="Q72" s="119"/>
      <c r="R72" s="134"/>
      <c r="S72" s="134"/>
      <c r="T72" s="195"/>
      <c r="U72" s="130"/>
      <c r="V72" s="116"/>
      <c r="W72" s="134"/>
      <c r="X72" s="134"/>
      <c r="Y72" s="134"/>
      <c r="Z72" s="134"/>
      <c r="AA72" s="134"/>
      <c r="AB72" s="116"/>
      <c r="AC72" s="134"/>
      <c r="AD72" s="134"/>
      <c r="AE72" s="134"/>
      <c r="AF72" s="116"/>
      <c r="AG72" s="134"/>
      <c r="AH72" s="134"/>
      <c r="AI72" s="134"/>
      <c r="AJ72" s="134"/>
      <c r="AK72" s="134"/>
      <c r="AL72" s="116"/>
      <c r="AM72" s="116"/>
      <c r="AN72" s="116"/>
      <c r="AO72" s="134"/>
      <c r="AP72" s="134"/>
      <c r="AQ72" s="134"/>
      <c r="AR72" s="153">
        <v>6.0000000000000001E-3</v>
      </c>
      <c r="AS72" s="130"/>
      <c r="AT72" s="134"/>
      <c r="AU72" s="134"/>
      <c r="AV72" s="116"/>
      <c r="AW72" s="134">
        <v>4.0000000000000001E-3</v>
      </c>
      <c r="AX72" s="134"/>
      <c r="AY72" s="134"/>
      <c r="AZ72" s="134"/>
      <c r="BA72" s="116"/>
      <c r="BB72" s="117"/>
      <c r="BC72" s="151"/>
      <c r="BD72" s="119"/>
      <c r="BE72" s="119"/>
      <c r="BF72" s="119"/>
      <c r="BG72" s="119"/>
      <c r="BH72" s="119"/>
      <c r="BI72" s="119"/>
      <c r="BJ72" s="119"/>
      <c r="BK72" s="134"/>
      <c r="BL72" s="123"/>
      <c r="BM72" s="153"/>
      <c r="BN72" s="151"/>
      <c r="BO72" s="119"/>
      <c r="BP72" s="134"/>
      <c r="BQ72" s="119"/>
      <c r="BR72" s="123"/>
      <c r="BS72" s="119"/>
      <c r="BT72" s="119"/>
      <c r="BU72" s="123"/>
      <c r="BV72" s="119"/>
      <c r="BW72" s="123"/>
      <c r="BX72" s="119"/>
      <c r="BY72" s="119"/>
      <c r="BZ72" s="123"/>
      <c r="CA72" s="119"/>
      <c r="CB72" s="119"/>
      <c r="CC72" s="119"/>
      <c r="CD72" s="123"/>
      <c r="CE72" s="119"/>
      <c r="CF72" s="119"/>
      <c r="CG72" s="119"/>
      <c r="CH72" s="119"/>
      <c r="CI72" s="123"/>
      <c r="CJ72" s="123"/>
      <c r="CK72" s="119"/>
      <c r="CL72" s="119"/>
      <c r="CM72" s="123"/>
      <c r="CN72" s="123"/>
      <c r="CO72" s="123"/>
      <c r="CP72" s="123"/>
      <c r="CQ72" s="123"/>
      <c r="CR72" s="123"/>
      <c r="CS72" s="119"/>
      <c r="CT72" s="119"/>
      <c r="CU72" s="123"/>
      <c r="CV72" s="119"/>
      <c r="CW72" s="153"/>
    </row>
    <row r="73" spans="1:101" ht="15.75" customHeight="1">
      <c r="A73" s="173"/>
      <c r="B73" s="141" t="s">
        <v>103</v>
      </c>
      <c r="C73" s="174">
        <v>13.46</v>
      </c>
      <c r="D73" s="130"/>
      <c r="E73" s="116"/>
      <c r="F73" s="116"/>
      <c r="G73" s="116"/>
      <c r="H73" s="116"/>
      <c r="I73" s="116"/>
      <c r="J73" s="116"/>
      <c r="K73" s="116"/>
      <c r="L73" s="116"/>
      <c r="M73" s="113"/>
      <c r="N73" s="113"/>
      <c r="O73" s="113"/>
      <c r="P73" s="113"/>
      <c r="Q73" s="113"/>
      <c r="R73" s="113"/>
      <c r="S73" s="113"/>
      <c r="T73" s="114"/>
      <c r="U73" s="121"/>
      <c r="V73" s="113"/>
      <c r="W73" s="113"/>
      <c r="X73" s="113"/>
      <c r="Y73" s="113"/>
      <c r="Z73" s="113"/>
      <c r="AA73" s="113"/>
      <c r="AB73" s="113"/>
      <c r="AC73" s="113"/>
      <c r="AD73" s="113"/>
      <c r="AE73" s="113"/>
      <c r="AF73" s="113"/>
      <c r="AG73" s="113"/>
      <c r="AH73" s="113"/>
      <c r="AI73" s="113"/>
      <c r="AJ73" s="113"/>
      <c r="AK73" s="113"/>
      <c r="AL73" s="113"/>
      <c r="AM73" s="113"/>
      <c r="AN73" s="113"/>
      <c r="AO73" s="113"/>
      <c r="AP73" s="113"/>
      <c r="AQ73" s="113"/>
      <c r="AR73" s="153">
        <v>7.7</v>
      </c>
      <c r="AS73" s="121"/>
      <c r="AT73" s="113"/>
      <c r="AU73" s="113"/>
      <c r="AV73" s="113"/>
      <c r="AW73" s="113">
        <v>5.76</v>
      </c>
      <c r="AX73" s="113"/>
      <c r="AY73" s="113"/>
      <c r="AZ73" s="113"/>
      <c r="BA73" s="138"/>
      <c r="BB73" s="194"/>
      <c r="BC73" s="121"/>
      <c r="BD73" s="113"/>
      <c r="BE73" s="113"/>
      <c r="BF73" s="113"/>
      <c r="BG73" s="113"/>
      <c r="BH73" s="113"/>
      <c r="BI73" s="113"/>
      <c r="BJ73" s="113"/>
      <c r="BK73" s="113"/>
      <c r="BL73" s="113"/>
      <c r="BM73" s="114"/>
      <c r="BN73" s="121"/>
      <c r="BO73" s="113"/>
      <c r="BP73" s="113"/>
      <c r="BQ73" s="113"/>
      <c r="BR73" s="113"/>
      <c r="BS73" s="113"/>
      <c r="BT73" s="113"/>
      <c r="BU73" s="113"/>
      <c r="BV73" s="113"/>
      <c r="BW73" s="113"/>
      <c r="BX73" s="113"/>
      <c r="BY73" s="113"/>
      <c r="BZ73" s="113"/>
      <c r="CA73" s="113"/>
      <c r="CB73" s="113"/>
      <c r="CC73" s="113"/>
      <c r="CD73" s="113"/>
      <c r="CE73" s="113"/>
      <c r="CF73" s="113"/>
      <c r="CG73" s="113"/>
      <c r="CH73" s="113"/>
      <c r="CI73" s="113"/>
      <c r="CJ73" s="113"/>
      <c r="CK73" s="113"/>
      <c r="CL73" s="113"/>
      <c r="CM73" s="113"/>
      <c r="CN73" s="113"/>
      <c r="CO73" s="113"/>
      <c r="CP73" s="113"/>
      <c r="CQ73" s="113"/>
      <c r="CR73" s="113"/>
      <c r="CS73" s="113"/>
      <c r="CT73" s="113"/>
      <c r="CU73" s="113"/>
      <c r="CV73" s="113"/>
      <c r="CW73" s="114"/>
    </row>
    <row r="74" spans="1:101" ht="15.75" customHeight="1">
      <c r="A74" s="173" t="s">
        <v>161</v>
      </c>
      <c r="B74" s="141" t="s">
        <v>128</v>
      </c>
      <c r="C74" s="177">
        <v>0.48730000000000007</v>
      </c>
      <c r="D74" s="205"/>
      <c r="E74" s="116"/>
      <c r="F74" s="134"/>
      <c r="G74" s="116"/>
      <c r="H74" s="134">
        <v>4.0000000000000001E-3</v>
      </c>
      <c r="I74" s="134"/>
      <c r="J74" s="116"/>
      <c r="K74" s="134"/>
      <c r="L74" s="134"/>
      <c r="M74" s="119"/>
      <c r="N74" s="119"/>
      <c r="O74" s="134"/>
      <c r="P74" s="116">
        <v>4.0000000000000001E-3</v>
      </c>
      <c r="Q74" s="119">
        <v>5.0000000000000001E-3</v>
      </c>
      <c r="R74" s="134">
        <v>5.8999999999999999E-3</v>
      </c>
      <c r="S74" s="134"/>
      <c r="T74" s="195">
        <v>2.2800000000000001E-2</v>
      </c>
      <c r="U74" s="130"/>
      <c r="V74" s="116"/>
      <c r="W74" s="134"/>
      <c r="X74" s="134"/>
      <c r="Y74" s="134"/>
      <c r="Z74" s="134">
        <v>1.66E-2</v>
      </c>
      <c r="AA74" s="134"/>
      <c r="AB74" s="116">
        <v>2.52E-2</v>
      </c>
      <c r="AC74" s="134"/>
      <c r="AD74" s="134"/>
      <c r="AE74" s="134"/>
      <c r="AF74" s="116"/>
      <c r="AG74" s="134"/>
      <c r="AH74" s="134"/>
      <c r="AI74" s="134"/>
      <c r="AJ74" s="134"/>
      <c r="AK74" s="134"/>
      <c r="AL74" s="116"/>
      <c r="AM74" s="116"/>
      <c r="AN74" s="116"/>
      <c r="AO74" s="134"/>
      <c r="AP74" s="134"/>
      <c r="AQ74" s="134"/>
      <c r="AR74" s="153">
        <v>8.0000000000000002E-3</v>
      </c>
      <c r="AS74" s="130"/>
      <c r="AT74" s="134"/>
      <c r="AU74" s="134"/>
      <c r="AV74" s="116"/>
      <c r="AW74" s="134">
        <v>0.127</v>
      </c>
      <c r="AX74" s="134">
        <v>1.06E-2</v>
      </c>
      <c r="AY74" s="134"/>
      <c r="AZ74" s="134">
        <v>1.7999999999999999E-2</v>
      </c>
      <c r="BA74" s="116"/>
      <c r="BB74" s="117"/>
      <c r="BC74" s="151"/>
      <c r="BD74" s="119"/>
      <c r="BE74" s="119"/>
      <c r="BF74" s="119"/>
      <c r="BG74" s="119"/>
      <c r="BH74" s="119"/>
      <c r="BI74" s="119"/>
      <c r="BJ74" s="119">
        <v>3.6000000000000004E-2</v>
      </c>
      <c r="BK74" s="134"/>
      <c r="BL74" s="123">
        <v>1.6E-2</v>
      </c>
      <c r="BM74" s="153"/>
      <c r="BN74" s="130">
        <v>6.4999999999999997E-3</v>
      </c>
      <c r="BO74" s="119">
        <v>1.5E-3</v>
      </c>
      <c r="BP74" s="134">
        <v>9.9999999999999985E-3</v>
      </c>
      <c r="BQ74" s="119"/>
      <c r="BR74" s="123"/>
      <c r="BS74" s="119">
        <v>2.3999999999999998E-3</v>
      </c>
      <c r="BT74" s="119">
        <v>0.10489999999999999</v>
      </c>
      <c r="BU74" s="123"/>
      <c r="BV74" s="119">
        <v>2.9999999999999997E-4</v>
      </c>
      <c r="BW74" s="123"/>
      <c r="BX74" s="119"/>
      <c r="BY74" s="119">
        <v>5.3800000000000001E-2</v>
      </c>
      <c r="BZ74" s="123"/>
      <c r="CA74" s="119"/>
      <c r="CB74" s="119">
        <v>1.5E-3</v>
      </c>
      <c r="CC74" s="119">
        <v>7.3000000000000001E-3</v>
      </c>
      <c r="CD74" s="123"/>
      <c r="CE74" s="119"/>
      <c r="CF74" s="119"/>
      <c r="CG74" s="119"/>
      <c r="CH74" s="119"/>
      <c r="CI74" s="123"/>
      <c r="CJ74" s="123"/>
      <c r="CK74" s="119"/>
      <c r="CL74" s="119"/>
      <c r="CM74" s="123"/>
      <c r="CN74" s="123"/>
      <c r="CO74" s="123"/>
      <c r="CP74" s="123"/>
      <c r="CQ74" s="123"/>
      <c r="CR74" s="123"/>
      <c r="CS74" s="134"/>
      <c r="CT74" s="134"/>
      <c r="CU74" s="123"/>
      <c r="CV74" s="119"/>
      <c r="CW74" s="153"/>
    </row>
    <row r="75" spans="1:101" ht="15.75" customHeight="1">
      <c r="A75" s="173"/>
      <c r="B75" s="141" t="s">
        <v>103</v>
      </c>
      <c r="C75" s="174">
        <v>982.26</v>
      </c>
      <c r="D75" s="121"/>
      <c r="E75" s="113"/>
      <c r="F75" s="113"/>
      <c r="G75" s="113"/>
      <c r="H75" s="113">
        <v>4.5199999999999996</v>
      </c>
      <c r="I75" s="113"/>
      <c r="J75" s="113"/>
      <c r="K75" s="113"/>
      <c r="L75" s="113"/>
      <c r="M75" s="113"/>
      <c r="N75" s="113"/>
      <c r="O75" s="113"/>
      <c r="P75" s="113">
        <v>4.5199999999999996</v>
      </c>
      <c r="Q75" s="113">
        <v>5.65</v>
      </c>
      <c r="R75" s="113">
        <v>6.66</v>
      </c>
      <c r="S75" s="116"/>
      <c r="T75" s="117">
        <v>48.78</v>
      </c>
      <c r="U75" s="121"/>
      <c r="V75" s="113"/>
      <c r="W75" s="113"/>
      <c r="X75" s="113"/>
      <c r="Y75" s="113"/>
      <c r="Z75" s="113">
        <v>26.97</v>
      </c>
      <c r="AA75" s="113"/>
      <c r="AB75" s="113">
        <v>41.230000000000004</v>
      </c>
      <c r="AC75" s="113"/>
      <c r="AD75" s="113"/>
      <c r="AE75" s="113"/>
      <c r="AF75" s="113"/>
      <c r="AG75" s="113"/>
      <c r="AH75" s="113"/>
      <c r="AI75" s="113"/>
      <c r="AJ75" s="113"/>
      <c r="AK75" s="113"/>
      <c r="AL75" s="113"/>
      <c r="AM75" s="113"/>
      <c r="AN75" s="113"/>
      <c r="AO75" s="113"/>
      <c r="AP75" s="113"/>
      <c r="AQ75" s="113"/>
      <c r="AR75" s="195">
        <v>10.220000000000001</v>
      </c>
      <c r="AS75" s="121"/>
      <c r="AT75" s="113"/>
      <c r="AU75" s="113"/>
      <c r="AV75" s="113"/>
      <c r="AW75" s="113">
        <v>414.17</v>
      </c>
      <c r="AX75" s="113">
        <v>8.7100000000000009</v>
      </c>
      <c r="AY75" s="113"/>
      <c r="AZ75" s="113">
        <v>17.27</v>
      </c>
      <c r="BA75" s="116"/>
      <c r="BB75" s="117"/>
      <c r="BC75" s="121"/>
      <c r="BD75" s="113"/>
      <c r="BE75" s="113"/>
      <c r="BF75" s="113"/>
      <c r="BG75" s="113"/>
      <c r="BH75" s="113"/>
      <c r="BI75" s="113"/>
      <c r="BJ75" s="113">
        <v>43.980000000000004</v>
      </c>
      <c r="BK75" s="113"/>
      <c r="BL75" s="113">
        <v>18.04</v>
      </c>
      <c r="BM75" s="114"/>
      <c r="BN75" s="121">
        <v>6.29</v>
      </c>
      <c r="BO75" s="113">
        <v>1.64</v>
      </c>
      <c r="BP75" s="113">
        <v>10.34</v>
      </c>
      <c r="BQ75" s="113"/>
      <c r="BR75" s="113"/>
      <c r="BS75" s="113">
        <v>2.3199999999999998</v>
      </c>
      <c r="BT75" s="113">
        <v>229.9</v>
      </c>
      <c r="BU75" s="113"/>
      <c r="BV75" s="113">
        <v>0.28999999999999998</v>
      </c>
      <c r="BW75" s="113"/>
      <c r="BX75" s="113"/>
      <c r="BY75" s="113">
        <v>68.08</v>
      </c>
      <c r="BZ75" s="113"/>
      <c r="CA75" s="113"/>
      <c r="CB75" s="113">
        <v>1.65</v>
      </c>
      <c r="CC75" s="113">
        <v>11.030000000000001</v>
      </c>
      <c r="CD75" s="113"/>
      <c r="CE75" s="113"/>
      <c r="CF75" s="113"/>
      <c r="CG75" s="113"/>
      <c r="CH75" s="113"/>
      <c r="CI75" s="113"/>
      <c r="CJ75" s="113"/>
      <c r="CK75" s="113"/>
      <c r="CL75" s="113"/>
      <c r="CM75" s="113"/>
      <c r="CN75" s="113"/>
      <c r="CO75" s="113"/>
      <c r="CP75" s="113"/>
      <c r="CQ75" s="113"/>
      <c r="CR75" s="113"/>
      <c r="CS75" s="113"/>
      <c r="CT75" s="113"/>
      <c r="CU75" s="113"/>
      <c r="CV75" s="113"/>
      <c r="CW75" s="114"/>
    </row>
    <row r="76" spans="1:101" ht="15.75" customHeight="1">
      <c r="A76" s="173" t="s">
        <v>162</v>
      </c>
      <c r="B76" s="141" t="s">
        <v>128</v>
      </c>
      <c r="C76" s="179">
        <v>6.8000000000000005E-2</v>
      </c>
      <c r="D76" s="130"/>
      <c r="E76" s="116"/>
      <c r="F76" s="134"/>
      <c r="G76" s="116"/>
      <c r="H76" s="134"/>
      <c r="I76" s="134"/>
      <c r="J76" s="116"/>
      <c r="K76" s="134"/>
      <c r="L76" s="134"/>
      <c r="M76" s="119"/>
      <c r="N76" s="119"/>
      <c r="O76" s="134"/>
      <c r="P76" s="116"/>
      <c r="Q76" s="119"/>
      <c r="R76" s="134"/>
      <c r="S76" s="134"/>
      <c r="T76" s="195"/>
      <c r="U76" s="130"/>
      <c r="V76" s="116"/>
      <c r="W76" s="134"/>
      <c r="X76" s="134"/>
      <c r="Y76" s="134"/>
      <c r="Z76" s="134"/>
      <c r="AA76" s="134"/>
      <c r="AB76" s="116"/>
      <c r="AC76" s="134"/>
      <c r="AD76" s="134"/>
      <c r="AE76" s="134">
        <v>1E-3</v>
      </c>
      <c r="AF76" s="116"/>
      <c r="AG76" s="134"/>
      <c r="AH76" s="134"/>
      <c r="AI76" s="134"/>
      <c r="AJ76" s="134"/>
      <c r="AK76" s="134"/>
      <c r="AL76" s="116"/>
      <c r="AM76" s="116"/>
      <c r="AN76" s="116"/>
      <c r="AO76" s="134"/>
      <c r="AP76" s="134"/>
      <c r="AQ76" s="134"/>
      <c r="AR76" s="153"/>
      <c r="AS76" s="130"/>
      <c r="AT76" s="134"/>
      <c r="AU76" s="134"/>
      <c r="AV76" s="116"/>
      <c r="AW76" s="134"/>
      <c r="AX76" s="134">
        <v>1.7999999999999999E-2</v>
      </c>
      <c r="AY76" s="134"/>
      <c r="AZ76" s="134">
        <v>4.8000000000000001E-2</v>
      </c>
      <c r="BA76" s="116"/>
      <c r="BB76" s="117"/>
      <c r="BC76" s="151"/>
      <c r="BD76" s="119"/>
      <c r="BE76" s="119"/>
      <c r="BF76" s="119"/>
      <c r="BG76" s="119"/>
      <c r="BH76" s="119"/>
      <c r="BI76" s="119"/>
      <c r="BJ76" s="119"/>
      <c r="BK76" s="134">
        <v>1E-3</v>
      </c>
      <c r="BL76" s="123"/>
      <c r="BM76" s="153"/>
      <c r="BN76" s="130"/>
      <c r="BO76" s="119"/>
      <c r="BP76" s="134"/>
      <c r="BQ76" s="119"/>
      <c r="BR76" s="123"/>
      <c r="BS76" s="119"/>
      <c r="BT76" s="119"/>
      <c r="BU76" s="123"/>
      <c r="BV76" s="119"/>
      <c r="BW76" s="123"/>
      <c r="BX76" s="119"/>
      <c r="BY76" s="119"/>
      <c r="BZ76" s="123"/>
      <c r="CA76" s="119"/>
      <c r="CB76" s="119"/>
      <c r="CC76" s="119"/>
      <c r="CD76" s="123"/>
      <c r="CE76" s="119"/>
      <c r="CF76" s="119"/>
      <c r="CG76" s="119"/>
      <c r="CH76" s="119"/>
      <c r="CI76" s="123"/>
      <c r="CJ76" s="123"/>
      <c r="CK76" s="119"/>
      <c r="CL76" s="119"/>
      <c r="CM76" s="123"/>
      <c r="CN76" s="123"/>
      <c r="CO76" s="123"/>
      <c r="CP76" s="123"/>
      <c r="CQ76" s="123"/>
      <c r="CR76" s="123"/>
      <c r="CS76" s="119"/>
      <c r="CT76" s="119"/>
      <c r="CU76" s="123"/>
      <c r="CV76" s="119"/>
      <c r="CW76" s="153"/>
    </row>
    <row r="77" spans="1:101" ht="15.75" customHeight="1">
      <c r="A77" s="173"/>
      <c r="B77" s="141" t="s">
        <v>103</v>
      </c>
      <c r="C77" s="174">
        <v>68.169999999999987</v>
      </c>
      <c r="D77" s="130"/>
      <c r="E77" s="116"/>
      <c r="F77" s="116"/>
      <c r="G77" s="116"/>
      <c r="H77" s="116"/>
      <c r="I77" s="116"/>
      <c r="J77" s="116"/>
      <c r="K77" s="116"/>
      <c r="L77" s="116"/>
      <c r="M77" s="113"/>
      <c r="N77" s="113"/>
      <c r="O77" s="113"/>
      <c r="P77" s="113"/>
      <c r="Q77" s="113"/>
      <c r="R77" s="116"/>
      <c r="S77" s="116"/>
      <c r="T77" s="117"/>
      <c r="U77" s="121"/>
      <c r="V77" s="113"/>
      <c r="W77" s="113"/>
      <c r="X77" s="113"/>
      <c r="Y77" s="113"/>
      <c r="Z77" s="113"/>
      <c r="AA77" s="113"/>
      <c r="AB77" s="113"/>
      <c r="AC77" s="113"/>
      <c r="AD77" s="113"/>
      <c r="AE77" s="113">
        <v>1.91</v>
      </c>
      <c r="AF77" s="113"/>
      <c r="AG77" s="113"/>
      <c r="AH77" s="113"/>
      <c r="AI77" s="113"/>
      <c r="AJ77" s="113"/>
      <c r="AK77" s="113"/>
      <c r="AL77" s="113"/>
      <c r="AM77" s="113"/>
      <c r="AN77" s="113"/>
      <c r="AO77" s="113"/>
      <c r="AP77" s="113"/>
      <c r="AQ77" s="113"/>
      <c r="AR77" s="153"/>
      <c r="AS77" s="121"/>
      <c r="AT77" s="113"/>
      <c r="AU77" s="113"/>
      <c r="AV77" s="113"/>
      <c r="AW77" s="113"/>
      <c r="AX77" s="113">
        <v>13.17</v>
      </c>
      <c r="AY77" s="113"/>
      <c r="AZ77" s="113">
        <v>49.599999999999994</v>
      </c>
      <c r="BA77" s="116"/>
      <c r="BB77" s="117"/>
      <c r="BC77" s="121"/>
      <c r="BD77" s="113"/>
      <c r="BE77" s="113"/>
      <c r="BF77" s="113"/>
      <c r="BG77" s="113"/>
      <c r="BH77" s="113"/>
      <c r="BI77" s="113"/>
      <c r="BJ77" s="113"/>
      <c r="BK77" s="113">
        <v>3.49</v>
      </c>
      <c r="BL77" s="113"/>
      <c r="BM77" s="114"/>
      <c r="BN77" s="121"/>
      <c r="BO77" s="113"/>
      <c r="BP77" s="113"/>
      <c r="BQ77" s="113"/>
      <c r="BR77" s="113"/>
      <c r="BS77" s="113"/>
      <c r="BT77" s="113"/>
      <c r="BU77" s="113"/>
      <c r="BV77" s="113"/>
      <c r="BW77" s="113"/>
      <c r="BX77" s="113"/>
      <c r="BY77" s="113"/>
      <c r="BZ77" s="113"/>
      <c r="CA77" s="113"/>
      <c r="CB77" s="113"/>
      <c r="CC77" s="113"/>
      <c r="CD77" s="113"/>
      <c r="CE77" s="113"/>
      <c r="CF77" s="113"/>
      <c r="CG77" s="113"/>
      <c r="CH77" s="113"/>
      <c r="CI77" s="113"/>
      <c r="CJ77" s="113"/>
      <c r="CK77" s="113"/>
      <c r="CL77" s="113"/>
      <c r="CM77" s="113"/>
      <c r="CN77" s="113"/>
      <c r="CO77" s="113"/>
      <c r="CP77" s="113"/>
      <c r="CQ77" s="113"/>
      <c r="CR77" s="113"/>
      <c r="CS77" s="113"/>
      <c r="CT77" s="113"/>
      <c r="CU77" s="113"/>
      <c r="CV77" s="120"/>
      <c r="CW77" s="192"/>
    </row>
    <row r="78" spans="1:101" ht="15.75" customHeight="1">
      <c r="A78" s="173" t="s">
        <v>163</v>
      </c>
      <c r="B78" s="141" t="s">
        <v>128</v>
      </c>
      <c r="C78" s="179">
        <v>0.26770000000000005</v>
      </c>
      <c r="D78" s="130"/>
      <c r="E78" s="116"/>
      <c r="F78" s="134"/>
      <c r="G78" s="116"/>
      <c r="H78" s="134"/>
      <c r="I78" s="116">
        <v>5.0000000000000001E-3</v>
      </c>
      <c r="J78" s="116"/>
      <c r="K78" s="134">
        <v>4.4999999999999997E-3</v>
      </c>
      <c r="L78" s="134"/>
      <c r="M78" s="119"/>
      <c r="N78" s="119"/>
      <c r="O78" s="134"/>
      <c r="P78" s="116">
        <v>1.4999999999999999E-2</v>
      </c>
      <c r="Q78" s="119">
        <v>3.2500000000000001E-2</v>
      </c>
      <c r="R78" s="134"/>
      <c r="S78" s="134"/>
      <c r="T78" s="195">
        <v>8.0000000000000002E-3</v>
      </c>
      <c r="U78" s="130">
        <v>0</v>
      </c>
      <c r="V78" s="116"/>
      <c r="W78" s="134">
        <v>2E-3</v>
      </c>
      <c r="X78" s="134">
        <v>6.1249999999999999E-2</v>
      </c>
      <c r="Y78" s="134">
        <v>3.7000000000000002E-3</v>
      </c>
      <c r="Z78" s="134"/>
      <c r="AA78" s="116"/>
      <c r="AB78" s="116">
        <v>5.2500000000000003E-3</v>
      </c>
      <c r="AC78" s="134"/>
      <c r="AD78" s="134">
        <v>4.0000000000000001E-3</v>
      </c>
      <c r="AE78" s="134"/>
      <c r="AF78" s="116"/>
      <c r="AG78" s="134">
        <v>2.5000000000000001E-3</v>
      </c>
      <c r="AH78" s="134"/>
      <c r="AI78" s="134">
        <v>5.4999999999999997E-3</v>
      </c>
      <c r="AJ78" s="134"/>
      <c r="AK78" s="134"/>
      <c r="AL78" s="116"/>
      <c r="AM78" s="116"/>
      <c r="AN78" s="116"/>
      <c r="AO78" s="134"/>
      <c r="AP78" s="134">
        <v>3.2500000000000001E-2</v>
      </c>
      <c r="AQ78" s="134"/>
      <c r="AR78" s="195"/>
      <c r="AS78" s="202"/>
      <c r="AT78" s="134"/>
      <c r="AU78" s="134"/>
      <c r="AV78" s="134"/>
      <c r="AW78" s="134"/>
      <c r="AX78" s="134">
        <v>1.0999999999999999E-2</v>
      </c>
      <c r="AY78" s="116"/>
      <c r="AZ78" s="134">
        <v>2.3E-2</v>
      </c>
      <c r="BA78" s="116"/>
      <c r="BB78" s="117"/>
      <c r="BC78" s="151"/>
      <c r="BD78" s="119">
        <v>5.0000000000000001E-3</v>
      </c>
      <c r="BE78" s="119">
        <v>1.0999999999999999E-2</v>
      </c>
      <c r="BF78" s="119"/>
      <c r="BG78" s="119"/>
      <c r="BH78" s="119"/>
      <c r="BI78" s="119">
        <v>1.2E-2</v>
      </c>
      <c r="BJ78" s="119"/>
      <c r="BK78" s="134">
        <v>4.0000000000000001E-3</v>
      </c>
      <c r="BL78" s="123"/>
      <c r="BM78" s="153">
        <v>0.02</v>
      </c>
      <c r="BN78" s="130"/>
      <c r="BO78" s="119"/>
      <c r="BP78" s="134"/>
      <c r="BQ78" s="134"/>
      <c r="BR78" s="123"/>
      <c r="BS78" s="134"/>
      <c r="BT78" s="119"/>
      <c r="BU78" s="123"/>
      <c r="BV78" s="119"/>
      <c r="BW78" s="123"/>
      <c r="BX78" s="119"/>
      <c r="BY78" s="134"/>
      <c r="BZ78" s="123"/>
      <c r="CA78" s="119"/>
      <c r="CB78" s="119"/>
      <c r="CC78" s="123"/>
      <c r="CD78" s="123"/>
      <c r="CE78" s="119"/>
      <c r="CF78" s="119"/>
      <c r="CG78" s="119"/>
      <c r="CH78" s="119"/>
      <c r="CI78" s="123"/>
      <c r="CJ78" s="123"/>
      <c r="CK78" s="119"/>
      <c r="CL78" s="119"/>
      <c r="CM78" s="123"/>
      <c r="CN78" s="123"/>
      <c r="CO78" s="123"/>
      <c r="CP78" s="123"/>
      <c r="CQ78" s="123"/>
      <c r="CR78" s="123"/>
      <c r="CS78" s="119"/>
      <c r="CT78" s="119"/>
      <c r="CU78" s="123"/>
      <c r="CV78" s="119"/>
      <c r="CW78" s="153"/>
    </row>
    <row r="79" spans="1:101" ht="15.75" customHeight="1">
      <c r="A79" s="173"/>
      <c r="B79" s="141" t="s">
        <v>103</v>
      </c>
      <c r="C79" s="174">
        <v>484.40999999999997</v>
      </c>
      <c r="D79" s="121"/>
      <c r="E79" s="113"/>
      <c r="F79" s="113"/>
      <c r="G79" s="113"/>
      <c r="H79" s="113"/>
      <c r="I79" s="113">
        <v>9.8000000000000007</v>
      </c>
      <c r="J79" s="113"/>
      <c r="K79" s="113">
        <v>8.84</v>
      </c>
      <c r="L79" s="113"/>
      <c r="M79" s="113"/>
      <c r="N79" s="113"/>
      <c r="O79" s="113"/>
      <c r="P79" s="113">
        <v>28.03</v>
      </c>
      <c r="Q79" s="113">
        <v>68.59</v>
      </c>
      <c r="R79" s="113"/>
      <c r="S79" s="113"/>
      <c r="T79" s="114">
        <v>15.43</v>
      </c>
      <c r="U79" s="121">
        <v>1.53</v>
      </c>
      <c r="V79" s="113"/>
      <c r="W79" s="113">
        <v>1.04</v>
      </c>
      <c r="X79" s="113">
        <v>126.21</v>
      </c>
      <c r="Y79" s="113">
        <v>8.42</v>
      </c>
      <c r="Z79" s="113"/>
      <c r="AA79" s="113"/>
      <c r="AB79" s="113">
        <v>3.64</v>
      </c>
      <c r="AC79" s="113"/>
      <c r="AD79" s="113">
        <v>8.64</v>
      </c>
      <c r="AE79" s="113"/>
      <c r="AF79" s="113"/>
      <c r="AG79" s="113">
        <v>6.51</v>
      </c>
      <c r="AH79" s="113"/>
      <c r="AI79" s="113">
        <v>12.45</v>
      </c>
      <c r="AJ79" s="113"/>
      <c r="AK79" s="113"/>
      <c r="AL79" s="113"/>
      <c r="AM79" s="113"/>
      <c r="AN79" s="113"/>
      <c r="AO79" s="113"/>
      <c r="AP79" s="113">
        <v>76.48</v>
      </c>
      <c r="AQ79" s="113"/>
      <c r="AR79" s="114"/>
      <c r="AS79" s="121"/>
      <c r="AT79" s="113"/>
      <c r="AU79" s="113"/>
      <c r="AV79" s="113"/>
      <c r="AW79" s="113"/>
      <c r="AX79" s="113">
        <v>19.84</v>
      </c>
      <c r="AY79" s="113"/>
      <c r="AZ79" s="113">
        <v>53.04</v>
      </c>
      <c r="BA79" s="138"/>
      <c r="BB79" s="194"/>
      <c r="BC79" s="121"/>
      <c r="BD79" s="113">
        <v>2.9299999999999997</v>
      </c>
      <c r="BE79" s="113">
        <v>6.74</v>
      </c>
      <c r="BF79" s="113"/>
      <c r="BG79" s="113"/>
      <c r="BH79" s="113"/>
      <c r="BI79" s="113">
        <v>10.35</v>
      </c>
      <c r="BJ79" s="113"/>
      <c r="BK79" s="113">
        <v>2.08</v>
      </c>
      <c r="BL79" s="113"/>
      <c r="BM79" s="114">
        <v>13.82</v>
      </c>
      <c r="BN79" s="121"/>
      <c r="BO79" s="113"/>
      <c r="BP79" s="113"/>
      <c r="BQ79" s="113"/>
      <c r="BR79" s="113"/>
      <c r="BS79" s="113"/>
      <c r="BT79" s="113"/>
      <c r="BU79" s="113"/>
      <c r="BV79" s="113"/>
      <c r="BW79" s="113"/>
      <c r="BX79" s="113"/>
      <c r="BY79" s="113"/>
      <c r="BZ79" s="113"/>
      <c r="CA79" s="113"/>
      <c r="CB79" s="113"/>
      <c r="CC79" s="113"/>
      <c r="CD79" s="113"/>
      <c r="CE79" s="113"/>
      <c r="CF79" s="113"/>
      <c r="CG79" s="113"/>
      <c r="CH79" s="113"/>
      <c r="CI79" s="113"/>
      <c r="CJ79" s="113"/>
      <c r="CK79" s="113"/>
      <c r="CL79" s="113"/>
      <c r="CM79" s="113"/>
      <c r="CN79" s="113"/>
      <c r="CO79" s="113"/>
      <c r="CP79" s="113"/>
      <c r="CQ79" s="113"/>
      <c r="CR79" s="113"/>
      <c r="CS79" s="113"/>
      <c r="CT79" s="113"/>
      <c r="CU79" s="113"/>
      <c r="CV79" s="113"/>
      <c r="CW79" s="114"/>
    </row>
    <row r="80" spans="1:101" ht="15.75" customHeight="1">
      <c r="A80" s="129" t="s">
        <v>164</v>
      </c>
      <c r="B80" s="141" t="s">
        <v>122</v>
      </c>
      <c r="C80" s="178">
        <v>9</v>
      </c>
      <c r="D80" s="151"/>
      <c r="E80" s="123"/>
      <c r="F80" s="123"/>
      <c r="G80" s="123"/>
      <c r="H80" s="123"/>
      <c r="I80" s="123"/>
      <c r="J80" s="123"/>
      <c r="K80" s="123"/>
      <c r="L80" s="123"/>
      <c r="M80" s="123"/>
      <c r="N80" s="123"/>
      <c r="O80" s="123"/>
      <c r="P80" s="123"/>
      <c r="Q80" s="123"/>
      <c r="R80" s="123"/>
      <c r="S80" s="123"/>
      <c r="T80" s="128"/>
      <c r="U80" s="151"/>
      <c r="V80" s="123"/>
      <c r="W80" s="123"/>
      <c r="X80" s="123"/>
      <c r="Y80" s="123"/>
      <c r="Z80" s="123"/>
      <c r="AA80" s="123"/>
      <c r="AB80" s="123"/>
      <c r="AC80" s="123"/>
      <c r="AD80" s="123"/>
      <c r="AE80" s="123"/>
      <c r="AF80" s="123">
        <v>1</v>
      </c>
      <c r="AG80" s="123"/>
      <c r="AH80" s="123"/>
      <c r="AI80" s="123"/>
      <c r="AJ80" s="123"/>
      <c r="AK80" s="123"/>
      <c r="AL80" s="123">
        <v>1</v>
      </c>
      <c r="AM80" s="123"/>
      <c r="AN80" s="123"/>
      <c r="AO80" s="123"/>
      <c r="AP80" s="123"/>
      <c r="AQ80" s="123">
        <v>1</v>
      </c>
      <c r="AR80" s="128"/>
      <c r="AS80" s="154"/>
      <c r="AT80" s="126"/>
      <c r="AU80" s="126"/>
      <c r="AV80" s="126"/>
      <c r="AW80" s="126"/>
      <c r="AX80" s="126">
        <v>5</v>
      </c>
      <c r="AY80" s="126"/>
      <c r="AZ80" s="126">
        <v>1</v>
      </c>
      <c r="BA80" s="126"/>
      <c r="BB80" s="127"/>
      <c r="BC80" s="151"/>
      <c r="BD80" s="123"/>
      <c r="BE80" s="123"/>
      <c r="BF80" s="123"/>
      <c r="BG80" s="123"/>
      <c r="BH80" s="123"/>
      <c r="BI80" s="123"/>
      <c r="BJ80" s="123"/>
      <c r="BK80" s="123"/>
      <c r="BL80" s="123"/>
      <c r="BM80" s="128"/>
      <c r="BN80" s="151"/>
      <c r="BO80" s="123"/>
      <c r="BP80" s="126"/>
      <c r="BQ80" s="123"/>
      <c r="BR80" s="123"/>
      <c r="BS80" s="123"/>
      <c r="BT80" s="123"/>
      <c r="BU80" s="123"/>
      <c r="BV80" s="123"/>
      <c r="BW80" s="123"/>
      <c r="BX80" s="123"/>
      <c r="BY80" s="123"/>
      <c r="BZ80" s="123"/>
      <c r="CA80" s="123"/>
      <c r="CB80" s="123"/>
      <c r="CC80" s="123"/>
      <c r="CD80" s="123"/>
      <c r="CE80" s="123"/>
      <c r="CF80" s="123"/>
      <c r="CG80" s="123"/>
      <c r="CH80" s="123"/>
      <c r="CI80" s="123"/>
      <c r="CJ80" s="123"/>
      <c r="CK80" s="123"/>
      <c r="CL80" s="123"/>
      <c r="CM80" s="123"/>
      <c r="CN80" s="123"/>
      <c r="CO80" s="123"/>
      <c r="CP80" s="123"/>
      <c r="CQ80" s="123"/>
      <c r="CR80" s="123"/>
      <c r="CS80" s="123"/>
      <c r="CT80" s="123"/>
      <c r="CU80" s="123"/>
      <c r="CV80" s="123"/>
      <c r="CW80" s="128"/>
    </row>
    <row r="81" spans="1:101" ht="15.75" customHeight="1">
      <c r="A81" s="183"/>
      <c r="B81" s="141" t="s">
        <v>103</v>
      </c>
      <c r="C81" s="174">
        <v>99.460000000000008</v>
      </c>
      <c r="D81" s="121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4"/>
      <c r="U81" s="121"/>
      <c r="V81" s="113"/>
      <c r="W81" s="113"/>
      <c r="X81" s="113"/>
      <c r="Y81" s="113"/>
      <c r="Z81" s="113"/>
      <c r="AA81" s="113"/>
      <c r="AB81" s="113"/>
      <c r="AC81" s="113"/>
      <c r="AD81" s="113"/>
      <c r="AE81" s="113"/>
      <c r="AF81" s="113">
        <v>7.58</v>
      </c>
      <c r="AG81" s="113"/>
      <c r="AH81" s="113"/>
      <c r="AI81" s="113"/>
      <c r="AJ81" s="113"/>
      <c r="AK81" s="113"/>
      <c r="AL81" s="113">
        <v>7.58</v>
      </c>
      <c r="AM81" s="113"/>
      <c r="AN81" s="113"/>
      <c r="AO81" s="113"/>
      <c r="AP81" s="113"/>
      <c r="AQ81" s="113">
        <v>7.58</v>
      </c>
      <c r="AR81" s="114"/>
      <c r="AS81" s="121"/>
      <c r="AT81" s="113"/>
      <c r="AU81" s="113"/>
      <c r="AV81" s="113"/>
      <c r="AW81" s="113"/>
      <c r="AX81" s="113">
        <v>49.160000000000004</v>
      </c>
      <c r="AY81" s="113"/>
      <c r="AZ81" s="113">
        <v>27.56</v>
      </c>
      <c r="BA81" s="113"/>
      <c r="BB81" s="114"/>
      <c r="BC81" s="121"/>
      <c r="BD81" s="113"/>
      <c r="BE81" s="113"/>
      <c r="BF81" s="113"/>
      <c r="BG81" s="113"/>
      <c r="BH81" s="113"/>
      <c r="BI81" s="113"/>
      <c r="BJ81" s="113"/>
      <c r="BK81" s="113"/>
      <c r="BL81" s="113"/>
      <c r="BM81" s="114"/>
      <c r="BN81" s="121"/>
      <c r="BO81" s="113"/>
      <c r="BP81" s="113"/>
      <c r="BQ81" s="113"/>
      <c r="BR81" s="113"/>
      <c r="BS81" s="113"/>
      <c r="BT81" s="113"/>
      <c r="BU81" s="113"/>
      <c r="BV81" s="113"/>
      <c r="BW81" s="113"/>
      <c r="BX81" s="113"/>
      <c r="BY81" s="113"/>
      <c r="BZ81" s="113"/>
      <c r="CA81" s="113"/>
      <c r="CB81" s="113"/>
      <c r="CC81" s="113"/>
      <c r="CD81" s="113"/>
      <c r="CE81" s="113"/>
      <c r="CF81" s="113"/>
      <c r="CG81" s="113"/>
      <c r="CH81" s="113"/>
      <c r="CI81" s="113"/>
      <c r="CJ81" s="113"/>
      <c r="CK81" s="113"/>
      <c r="CL81" s="113"/>
      <c r="CM81" s="113"/>
      <c r="CN81" s="113"/>
      <c r="CO81" s="113"/>
      <c r="CP81" s="113"/>
      <c r="CQ81" s="113"/>
      <c r="CR81" s="113"/>
      <c r="CS81" s="113"/>
      <c r="CT81" s="113"/>
      <c r="CU81" s="113"/>
      <c r="CV81" s="113"/>
      <c r="CW81" s="114"/>
    </row>
    <row r="82" spans="1:101" ht="15.75" customHeight="1">
      <c r="A82" s="118" t="s">
        <v>165</v>
      </c>
      <c r="B82" s="141" t="s">
        <v>122</v>
      </c>
      <c r="C82" s="178">
        <v>210</v>
      </c>
      <c r="D82" s="151"/>
      <c r="E82" s="123"/>
      <c r="F82" s="119"/>
      <c r="G82" s="123"/>
      <c r="H82" s="119"/>
      <c r="I82" s="119"/>
      <c r="J82" s="123"/>
      <c r="K82" s="119"/>
      <c r="L82" s="119"/>
      <c r="M82" s="119"/>
      <c r="N82" s="119"/>
      <c r="O82" s="119">
        <v>1</v>
      </c>
      <c r="P82" s="123"/>
      <c r="Q82" s="119"/>
      <c r="R82" s="119"/>
      <c r="S82" s="119"/>
      <c r="T82" s="153">
        <v>2</v>
      </c>
      <c r="U82" s="151"/>
      <c r="V82" s="123"/>
      <c r="W82" s="123"/>
      <c r="X82" s="119"/>
      <c r="Y82" s="119"/>
      <c r="Z82" s="119">
        <v>3</v>
      </c>
      <c r="AA82" s="122"/>
      <c r="AB82" s="123"/>
      <c r="AC82" s="119"/>
      <c r="AD82" s="119"/>
      <c r="AE82" s="119"/>
      <c r="AF82" s="123"/>
      <c r="AG82" s="119"/>
      <c r="AH82" s="119"/>
      <c r="AI82" s="119"/>
      <c r="AJ82" s="119"/>
      <c r="AK82" s="119"/>
      <c r="AL82" s="123"/>
      <c r="AM82" s="123"/>
      <c r="AN82" s="123"/>
      <c r="AO82" s="119"/>
      <c r="AP82" s="119"/>
      <c r="AQ82" s="119"/>
      <c r="AR82" s="153"/>
      <c r="AS82" s="154">
        <v>2</v>
      </c>
      <c r="AT82" s="135"/>
      <c r="AU82" s="135">
        <v>1</v>
      </c>
      <c r="AV82" s="126"/>
      <c r="AW82" s="135">
        <v>44</v>
      </c>
      <c r="AX82" s="135">
        <v>14</v>
      </c>
      <c r="AY82" s="135"/>
      <c r="AZ82" s="135">
        <v>15</v>
      </c>
      <c r="BA82" s="126"/>
      <c r="BB82" s="127">
        <v>2</v>
      </c>
      <c r="BC82" s="151"/>
      <c r="BD82" s="123"/>
      <c r="BE82" s="119"/>
      <c r="BF82" s="119"/>
      <c r="BG82" s="119"/>
      <c r="BH82" s="119"/>
      <c r="BI82" s="123"/>
      <c r="BJ82" s="119">
        <v>10</v>
      </c>
      <c r="BK82" s="119"/>
      <c r="BL82" s="123">
        <v>6</v>
      </c>
      <c r="BM82" s="153"/>
      <c r="BN82" s="151"/>
      <c r="BO82" s="119">
        <v>24</v>
      </c>
      <c r="BP82" s="135"/>
      <c r="BQ82" s="119"/>
      <c r="BR82" s="123"/>
      <c r="BS82" s="119"/>
      <c r="BT82" s="119">
        <v>74</v>
      </c>
      <c r="BU82" s="119">
        <v>2</v>
      </c>
      <c r="BV82" s="119">
        <v>2</v>
      </c>
      <c r="BW82" s="123"/>
      <c r="BX82" s="119"/>
      <c r="BY82" s="119">
        <v>8</v>
      </c>
      <c r="BZ82" s="123"/>
      <c r="CA82" s="119"/>
      <c r="CB82" s="119"/>
      <c r="CC82" s="119"/>
      <c r="CD82" s="123"/>
      <c r="CE82" s="119"/>
      <c r="CF82" s="119"/>
      <c r="CG82" s="119"/>
      <c r="CH82" s="119"/>
      <c r="CI82" s="123"/>
      <c r="CJ82" s="123"/>
      <c r="CK82" s="119"/>
      <c r="CL82" s="119"/>
      <c r="CM82" s="123"/>
      <c r="CN82" s="123"/>
      <c r="CO82" s="123"/>
      <c r="CP82" s="123"/>
      <c r="CQ82" s="123"/>
      <c r="CR82" s="123"/>
      <c r="CS82" s="119"/>
      <c r="CT82" s="119"/>
      <c r="CU82" s="123"/>
      <c r="CV82" s="119"/>
      <c r="CW82" s="153"/>
    </row>
    <row r="83" spans="1:101" ht="15.75" customHeight="1">
      <c r="A83" s="118" t="s">
        <v>166</v>
      </c>
      <c r="B83" s="141" t="s">
        <v>103</v>
      </c>
      <c r="C83" s="174">
        <v>259.12</v>
      </c>
      <c r="D83" s="121"/>
      <c r="E83" s="113"/>
      <c r="F83" s="113"/>
      <c r="G83" s="113"/>
      <c r="H83" s="113"/>
      <c r="I83" s="113"/>
      <c r="J83" s="113"/>
      <c r="K83" s="113"/>
      <c r="L83" s="113"/>
      <c r="M83" s="113"/>
      <c r="N83" s="113"/>
      <c r="O83" s="113">
        <v>1.83</v>
      </c>
      <c r="P83" s="113"/>
      <c r="Q83" s="113"/>
      <c r="R83" s="113"/>
      <c r="S83" s="113"/>
      <c r="T83" s="114">
        <v>1.98</v>
      </c>
      <c r="U83" s="121"/>
      <c r="V83" s="113"/>
      <c r="W83" s="113"/>
      <c r="X83" s="113"/>
      <c r="Y83" s="113"/>
      <c r="Z83" s="113">
        <v>4.5599999999999996</v>
      </c>
      <c r="AA83" s="120"/>
      <c r="AB83" s="113"/>
      <c r="AC83" s="113"/>
      <c r="AD83" s="113"/>
      <c r="AE83" s="113"/>
      <c r="AF83" s="113"/>
      <c r="AG83" s="113"/>
      <c r="AH83" s="113"/>
      <c r="AI83" s="113"/>
      <c r="AJ83" s="113"/>
      <c r="AK83" s="113"/>
      <c r="AL83" s="113"/>
      <c r="AM83" s="113"/>
      <c r="AN83" s="113"/>
      <c r="AO83" s="113"/>
      <c r="AP83" s="113"/>
      <c r="AQ83" s="113"/>
      <c r="AR83" s="114"/>
      <c r="AS83" s="121">
        <v>2.2799999999999998</v>
      </c>
      <c r="AT83" s="113"/>
      <c r="AU83" s="113">
        <v>10.59</v>
      </c>
      <c r="AV83" s="113"/>
      <c r="AW83" s="113">
        <v>58.07</v>
      </c>
      <c r="AX83" s="113">
        <v>10.35</v>
      </c>
      <c r="AY83" s="113"/>
      <c r="AZ83" s="113">
        <v>12</v>
      </c>
      <c r="BA83" s="113"/>
      <c r="BB83" s="117">
        <v>14.46</v>
      </c>
      <c r="BC83" s="121"/>
      <c r="BD83" s="113"/>
      <c r="BE83" s="113"/>
      <c r="BF83" s="113"/>
      <c r="BG83" s="113"/>
      <c r="BH83" s="113"/>
      <c r="BI83" s="113"/>
      <c r="BJ83" s="113">
        <v>8.65</v>
      </c>
      <c r="BK83" s="113"/>
      <c r="BL83" s="113">
        <v>5.19</v>
      </c>
      <c r="BM83" s="114"/>
      <c r="BN83" s="121"/>
      <c r="BO83" s="113">
        <v>22.39</v>
      </c>
      <c r="BP83" s="113"/>
      <c r="BQ83" s="113"/>
      <c r="BR83" s="113"/>
      <c r="BS83" s="113"/>
      <c r="BT83" s="113">
        <v>79.669999999999987</v>
      </c>
      <c r="BU83" s="113">
        <v>16.48</v>
      </c>
      <c r="BV83" s="113">
        <v>3.65</v>
      </c>
      <c r="BW83" s="113"/>
      <c r="BX83" s="113"/>
      <c r="BY83" s="113">
        <v>6.97</v>
      </c>
      <c r="BZ83" s="113"/>
      <c r="CA83" s="113"/>
      <c r="CB83" s="113"/>
      <c r="CC83" s="113"/>
      <c r="CD83" s="113"/>
      <c r="CE83" s="113"/>
      <c r="CF83" s="113"/>
      <c r="CG83" s="113"/>
      <c r="CH83" s="113"/>
      <c r="CI83" s="113"/>
      <c r="CJ83" s="113"/>
      <c r="CK83" s="113"/>
      <c r="CL83" s="113"/>
      <c r="CM83" s="113"/>
      <c r="CN83" s="113"/>
      <c r="CO83" s="113"/>
      <c r="CP83" s="113"/>
      <c r="CQ83" s="113"/>
      <c r="CR83" s="113"/>
      <c r="CS83" s="113"/>
      <c r="CT83" s="113"/>
      <c r="CU83" s="113"/>
      <c r="CV83" s="113"/>
      <c r="CW83" s="114"/>
    </row>
    <row r="84" spans="1:101" ht="15.75" customHeight="1">
      <c r="A84" s="180" t="s">
        <v>167</v>
      </c>
      <c r="B84" s="143" t="s">
        <v>103</v>
      </c>
      <c r="C84" s="181">
        <v>270.85000000000002</v>
      </c>
      <c r="D84" s="198">
        <v>0</v>
      </c>
      <c r="E84" s="144">
        <v>0</v>
      </c>
      <c r="F84" s="144">
        <v>0</v>
      </c>
      <c r="G84" s="144">
        <v>0</v>
      </c>
      <c r="H84" s="144">
        <v>0</v>
      </c>
      <c r="I84" s="144">
        <v>0</v>
      </c>
      <c r="J84" s="144">
        <v>0</v>
      </c>
      <c r="K84" s="144">
        <v>0</v>
      </c>
      <c r="L84" s="144">
        <v>0</v>
      </c>
      <c r="M84" s="144">
        <v>0</v>
      </c>
      <c r="N84" s="144">
        <v>24.62</v>
      </c>
      <c r="O84" s="144">
        <v>0</v>
      </c>
      <c r="P84" s="144">
        <v>0</v>
      </c>
      <c r="Q84" s="144">
        <v>32.18</v>
      </c>
      <c r="R84" s="144">
        <v>0</v>
      </c>
      <c r="S84" s="144">
        <v>0</v>
      </c>
      <c r="T84" s="181">
        <v>21.01</v>
      </c>
      <c r="U84" s="198">
        <v>9.8099999999999987</v>
      </c>
      <c r="V84" s="144">
        <v>0</v>
      </c>
      <c r="W84" s="144">
        <v>0.54</v>
      </c>
      <c r="X84" s="144">
        <v>0.27</v>
      </c>
      <c r="Y84" s="144">
        <v>0</v>
      </c>
      <c r="Z84" s="144">
        <v>0</v>
      </c>
      <c r="AA84" s="144">
        <v>0</v>
      </c>
      <c r="AB84" s="144">
        <v>0</v>
      </c>
      <c r="AC84" s="144">
        <v>0</v>
      </c>
      <c r="AD84" s="144">
        <v>0</v>
      </c>
      <c r="AE84" s="144">
        <v>0</v>
      </c>
      <c r="AF84" s="144">
        <v>0</v>
      </c>
      <c r="AG84" s="144">
        <v>0</v>
      </c>
      <c r="AH84" s="144">
        <v>2.11</v>
      </c>
      <c r="AI84" s="144">
        <v>3.59</v>
      </c>
      <c r="AJ84" s="144">
        <v>0</v>
      </c>
      <c r="AK84" s="144">
        <v>0</v>
      </c>
      <c r="AL84" s="144">
        <v>0</v>
      </c>
      <c r="AM84" s="144">
        <v>0</v>
      </c>
      <c r="AN84" s="144">
        <v>0</v>
      </c>
      <c r="AO84" s="144">
        <v>0</v>
      </c>
      <c r="AP84" s="144">
        <v>34.980000000000004</v>
      </c>
      <c r="AQ84" s="144">
        <v>0</v>
      </c>
      <c r="AR84" s="181">
        <v>0</v>
      </c>
      <c r="AS84" s="198">
        <v>1.3</v>
      </c>
      <c r="AT84" s="144">
        <v>8.5299999999999994</v>
      </c>
      <c r="AU84" s="144">
        <v>0</v>
      </c>
      <c r="AV84" s="144">
        <v>0</v>
      </c>
      <c r="AW84" s="144">
        <v>37.1</v>
      </c>
      <c r="AX84" s="144">
        <v>0</v>
      </c>
      <c r="AY84" s="144">
        <v>6</v>
      </c>
      <c r="AZ84" s="144">
        <v>1.64</v>
      </c>
      <c r="BA84" s="144">
        <v>0</v>
      </c>
      <c r="BB84" s="181">
        <v>1.64</v>
      </c>
      <c r="BC84" s="198">
        <v>0</v>
      </c>
      <c r="BD84" s="144">
        <v>0</v>
      </c>
      <c r="BE84" s="144">
        <v>0</v>
      </c>
      <c r="BF84" s="144">
        <v>0</v>
      </c>
      <c r="BG84" s="144">
        <v>0</v>
      </c>
      <c r="BH84" s="144">
        <v>0</v>
      </c>
      <c r="BI84" s="144">
        <v>0</v>
      </c>
      <c r="BJ84" s="144">
        <v>0</v>
      </c>
      <c r="BK84" s="144">
        <v>0</v>
      </c>
      <c r="BL84" s="144">
        <v>0</v>
      </c>
      <c r="BM84" s="181">
        <v>0</v>
      </c>
      <c r="BN84" s="198">
        <v>0</v>
      </c>
      <c r="BO84" s="144">
        <v>0</v>
      </c>
      <c r="BP84" s="144">
        <v>31.37</v>
      </c>
      <c r="BQ84" s="144">
        <v>6.3</v>
      </c>
      <c r="BR84" s="144">
        <v>0</v>
      </c>
      <c r="BS84" s="144">
        <v>0</v>
      </c>
      <c r="BT84" s="144">
        <v>28.560000000000002</v>
      </c>
      <c r="BU84" s="144">
        <v>0</v>
      </c>
      <c r="BV84" s="144">
        <v>0</v>
      </c>
      <c r="BW84" s="144">
        <v>0.83</v>
      </c>
      <c r="BX84" s="144">
        <v>0.6</v>
      </c>
      <c r="BY84" s="144">
        <v>6.78</v>
      </c>
      <c r="BZ84" s="144">
        <v>6.78</v>
      </c>
      <c r="CA84" s="144">
        <v>0</v>
      </c>
      <c r="CB84" s="144">
        <v>0</v>
      </c>
      <c r="CC84" s="144">
        <v>4.3099999999999996</v>
      </c>
      <c r="CD84" s="144">
        <v>0</v>
      </c>
      <c r="CE84" s="144">
        <v>0</v>
      </c>
      <c r="CF84" s="144">
        <v>0</v>
      </c>
      <c r="CG84" s="144">
        <v>0</v>
      </c>
      <c r="CH84" s="144">
        <v>0</v>
      </c>
      <c r="CI84" s="144">
        <v>0</v>
      </c>
      <c r="CJ84" s="144">
        <v>0</v>
      </c>
      <c r="CK84" s="144">
        <v>0</v>
      </c>
      <c r="CL84" s="144">
        <v>0</v>
      </c>
      <c r="CM84" s="144">
        <v>0</v>
      </c>
      <c r="CN84" s="144">
        <v>0</v>
      </c>
      <c r="CO84" s="144">
        <v>0</v>
      </c>
      <c r="CP84" s="144">
        <v>0</v>
      </c>
      <c r="CQ84" s="144">
        <v>0</v>
      </c>
      <c r="CR84" s="144">
        <v>0</v>
      </c>
      <c r="CS84" s="144">
        <v>0</v>
      </c>
      <c r="CT84" s="144">
        <v>0</v>
      </c>
      <c r="CU84" s="144">
        <v>0</v>
      </c>
      <c r="CV84" s="144">
        <v>0</v>
      </c>
      <c r="CW84" s="181">
        <v>0</v>
      </c>
    </row>
    <row r="85" spans="1:101" ht="15.75" customHeight="1">
      <c r="A85" s="129" t="s">
        <v>168</v>
      </c>
      <c r="B85" s="141" t="s">
        <v>128</v>
      </c>
      <c r="C85" s="179">
        <v>0.23400000000000001</v>
      </c>
      <c r="D85" s="151"/>
      <c r="E85" s="123"/>
      <c r="F85" s="123"/>
      <c r="G85" s="123"/>
      <c r="H85" s="123"/>
      <c r="I85" s="123"/>
      <c r="J85" s="116"/>
      <c r="K85" s="123"/>
      <c r="L85" s="123"/>
      <c r="M85" s="123"/>
      <c r="N85" s="116"/>
      <c r="O85" s="123"/>
      <c r="P85" s="116"/>
      <c r="Q85" s="116"/>
      <c r="R85" s="116"/>
      <c r="S85" s="116"/>
      <c r="T85" s="128"/>
      <c r="U85" s="130">
        <v>7.4999999999999997E-2</v>
      </c>
      <c r="V85" s="116"/>
      <c r="W85" s="116"/>
      <c r="X85" s="116"/>
      <c r="Y85" s="116"/>
      <c r="Z85" s="116"/>
      <c r="AA85" s="116"/>
      <c r="AB85" s="116"/>
      <c r="AC85" s="116"/>
      <c r="AD85" s="116"/>
      <c r="AE85" s="116"/>
      <c r="AF85" s="116"/>
      <c r="AG85" s="116"/>
      <c r="AH85" s="116"/>
      <c r="AI85" s="116">
        <v>2.7E-2</v>
      </c>
      <c r="AJ85" s="116"/>
      <c r="AK85" s="116"/>
      <c r="AL85" s="116"/>
      <c r="AM85" s="116"/>
      <c r="AN85" s="116"/>
      <c r="AO85" s="116"/>
      <c r="AP85" s="116">
        <v>1.4999999999999999E-2</v>
      </c>
      <c r="AQ85" s="116"/>
      <c r="AR85" s="128"/>
      <c r="AS85" s="121"/>
      <c r="AT85" s="116">
        <v>0.06</v>
      </c>
      <c r="AU85" s="116"/>
      <c r="AV85" s="116"/>
      <c r="AW85" s="116"/>
      <c r="AX85" s="116"/>
      <c r="AY85" s="116">
        <v>3.6999999999999998E-2</v>
      </c>
      <c r="AZ85" s="116">
        <v>0.01</v>
      </c>
      <c r="BA85" s="113"/>
      <c r="BB85" s="117">
        <v>0.01</v>
      </c>
      <c r="BC85" s="151"/>
      <c r="BD85" s="123"/>
      <c r="BE85" s="123"/>
      <c r="BF85" s="123"/>
      <c r="BG85" s="123"/>
      <c r="BH85" s="123"/>
      <c r="BI85" s="123"/>
      <c r="BJ85" s="123"/>
      <c r="BK85" s="123"/>
      <c r="BL85" s="123"/>
      <c r="BM85" s="128"/>
      <c r="BN85" s="130"/>
      <c r="BO85" s="116"/>
      <c r="BP85" s="123"/>
      <c r="BQ85" s="123"/>
      <c r="BR85" s="123"/>
      <c r="BS85" s="123"/>
      <c r="BT85" s="123"/>
      <c r="BU85" s="123"/>
      <c r="BV85" s="123"/>
      <c r="BW85" s="123"/>
      <c r="BX85" s="123"/>
      <c r="BY85" s="123"/>
      <c r="BZ85" s="123"/>
      <c r="CA85" s="123"/>
      <c r="CB85" s="123"/>
      <c r="CC85" s="123"/>
      <c r="CD85" s="123"/>
      <c r="CE85" s="123"/>
      <c r="CF85" s="123"/>
      <c r="CG85" s="123"/>
      <c r="CH85" s="123"/>
      <c r="CI85" s="123"/>
      <c r="CJ85" s="123"/>
      <c r="CK85" s="123"/>
      <c r="CL85" s="123"/>
      <c r="CM85" s="123"/>
      <c r="CN85" s="123"/>
      <c r="CO85" s="123"/>
      <c r="CP85" s="123"/>
      <c r="CQ85" s="123"/>
      <c r="CR85" s="123"/>
      <c r="CS85" s="123"/>
      <c r="CT85" s="123"/>
      <c r="CU85" s="123"/>
      <c r="CV85" s="123"/>
      <c r="CW85" s="128"/>
    </row>
    <row r="86" spans="1:101" ht="15.75" customHeight="1">
      <c r="A86" s="129" t="s">
        <v>169</v>
      </c>
      <c r="B86" s="141" t="s">
        <v>103</v>
      </c>
      <c r="C86" s="174">
        <v>32.519999999999996</v>
      </c>
      <c r="D86" s="121"/>
      <c r="E86" s="113"/>
      <c r="F86" s="113"/>
      <c r="G86" s="113"/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3"/>
      <c r="S86" s="113"/>
      <c r="T86" s="114"/>
      <c r="U86" s="121">
        <v>9.27</v>
      </c>
      <c r="V86" s="113"/>
      <c r="W86" s="113"/>
      <c r="X86" s="113"/>
      <c r="Y86" s="113"/>
      <c r="Z86" s="113"/>
      <c r="AA86" s="113"/>
      <c r="AB86" s="113"/>
      <c r="AC86" s="113"/>
      <c r="AD86" s="113"/>
      <c r="AE86" s="113"/>
      <c r="AF86" s="113"/>
      <c r="AG86" s="113"/>
      <c r="AH86" s="113"/>
      <c r="AI86" s="113">
        <v>3.59</v>
      </c>
      <c r="AJ86" s="113"/>
      <c r="AK86" s="113"/>
      <c r="AL86" s="113"/>
      <c r="AM86" s="113"/>
      <c r="AN86" s="113"/>
      <c r="AO86" s="113"/>
      <c r="AP86" s="113">
        <v>1.85</v>
      </c>
      <c r="AQ86" s="113"/>
      <c r="AR86" s="114"/>
      <c r="AS86" s="121"/>
      <c r="AT86" s="113">
        <v>8.5299999999999994</v>
      </c>
      <c r="AU86" s="113"/>
      <c r="AV86" s="113"/>
      <c r="AW86" s="113"/>
      <c r="AX86" s="113"/>
      <c r="AY86" s="113">
        <v>6</v>
      </c>
      <c r="AZ86" s="113">
        <v>1.64</v>
      </c>
      <c r="BA86" s="113"/>
      <c r="BB86" s="114">
        <v>1.64</v>
      </c>
      <c r="BC86" s="121"/>
      <c r="BD86" s="113"/>
      <c r="BE86" s="113"/>
      <c r="BF86" s="113"/>
      <c r="BG86" s="113"/>
      <c r="BH86" s="113"/>
      <c r="BI86" s="113"/>
      <c r="BJ86" s="113"/>
      <c r="BK86" s="113"/>
      <c r="BL86" s="113"/>
      <c r="BM86" s="114"/>
      <c r="BN86" s="121"/>
      <c r="BO86" s="113"/>
      <c r="BP86" s="113"/>
      <c r="BQ86" s="113"/>
      <c r="BR86" s="113"/>
      <c r="BS86" s="113"/>
      <c r="BT86" s="113"/>
      <c r="BU86" s="113"/>
      <c r="BV86" s="113"/>
      <c r="BW86" s="113"/>
      <c r="BX86" s="113"/>
      <c r="BY86" s="113"/>
      <c r="BZ86" s="113"/>
      <c r="CA86" s="113"/>
      <c r="CB86" s="113"/>
      <c r="CC86" s="113"/>
      <c r="CD86" s="113"/>
      <c r="CE86" s="113"/>
      <c r="CF86" s="113"/>
      <c r="CG86" s="113"/>
      <c r="CH86" s="113"/>
      <c r="CI86" s="113"/>
      <c r="CJ86" s="113"/>
      <c r="CK86" s="113"/>
      <c r="CL86" s="113"/>
      <c r="CM86" s="113"/>
      <c r="CN86" s="113"/>
      <c r="CO86" s="113"/>
      <c r="CP86" s="113"/>
      <c r="CQ86" s="113"/>
      <c r="CR86" s="113"/>
      <c r="CS86" s="113"/>
      <c r="CT86" s="113"/>
      <c r="CU86" s="113"/>
      <c r="CV86" s="113"/>
      <c r="CW86" s="114"/>
    </row>
    <row r="87" spans="1:101" ht="15.75" customHeight="1">
      <c r="A87" s="118" t="s">
        <v>170</v>
      </c>
      <c r="B87" s="141" t="s">
        <v>122</v>
      </c>
      <c r="C87" s="178">
        <v>113</v>
      </c>
      <c r="D87" s="151"/>
      <c r="E87" s="123"/>
      <c r="F87" s="122"/>
      <c r="G87" s="123"/>
      <c r="H87" s="123"/>
      <c r="I87" s="123"/>
      <c r="J87" s="123"/>
      <c r="K87" s="122"/>
      <c r="L87" s="122"/>
      <c r="M87" s="122"/>
      <c r="N87" s="122">
        <v>20</v>
      </c>
      <c r="O87" s="122"/>
      <c r="P87" s="123"/>
      <c r="Q87" s="122">
        <v>20</v>
      </c>
      <c r="R87" s="122"/>
      <c r="S87" s="122"/>
      <c r="T87" s="124">
        <v>20</v>
      </c>
      <c r="U87" s="122">
        <v>2</v>
      </c>
      <c r="V87" s="123"/>
      <c r="W87" s="123">
        <v>2</v>
      </c>
      <c r="X87" s="122">
        <v>1</v>
      </c>
      <c r="Y87" s="122"/>
      <c r="Z87" s="122"/>
      <c r="AA87" s="122"/>
      <c r="AB87" s="123"/>
      <c r="AC87" s="122"/>
      <c r="AD87" s="122"/>
      <c r="AE87" s="122"/>
      <c r="AF87" s="123"/>
      <c r="AG87" s="122"/>
      <c r="AH87" s="122">
        <v>1</v>
      </c>
      <c r="AI87" s="122"/>
      <c r="AJ87" s="122"/>
      <c r="AK87" s="122"/>
      <c r="AL87" s="123"/>
      <c r="AM87" s="123"/>
      <c r="AN87" s="123"/>
      <c r="AO87" s="122"/>
      <c r="AP87" s="122">
        <v>4</v>
      </c>
      <c r="AQ87" s="122"/>
      <c r="AR87" s="124"/>
      <c r="AS87" s="152">
        <v>5</v>
      </c>
      <c r="AT87" s="119"/>
      <c r="AU87" s="125"/>
      <c r="AV87" s="126"/>
      <c r="AW87" s="126"/>
      <c r="AX87" s="125"/>
      <c r="AY87" s="119"/>
      <c r="AZ87" s="125"/>
      <c r="BA87" s="126"/>
      <c r="BB87" s="127"/>
      <c r="BC87" s="151"/>
      <c r="BD87" s="122"/>
      <c r="BE87" s="122"/>
      <c r="BF87" s="122"/>
      <c r="BG87" s="122"/>
      <c r="BH87" s="122"/>
      <c r="BI87" s="123"/>
      <c r="BJ87" s="122"/>
      <c r="BK87" s="122"/>
      <c r="BL87" s="123"/>
      <c r="BM87" s="124"/>
      <c r="BN87" s="151"/>
      <c r="BO87" s="122"/>
      <c r="BP87" s="122">
        <v>8</v>
      </c>
      <c r="BQ87" s="122">
        <v>6</v>
      </c>
      <c r="BR87" s="123"/>
      <c r="BS87" s="122"/>
      <c r="BT87" s="122">
        <v>14</v>
      </c>
      <c r="BU87" s="122"/>
      <c r="BV87" s="122"/>
      <c r="BW87" s="123">
        <v>1</v>
      </c>
      <c r="BX87" s="122">
        <v>2</v>
      </c>
      <c r="BY87" s="122">
        <v>1</v>
      </c>
      <c r="BZ87" s="123">
        <v>1</v>
      </c>
      <c r="CA87" s="122"/>
      <c r="CB87" s="122"/>
      <c r="CC87" s="122">
        <v>5</v>
      </c>
      <c r="CD87" s="123"/>
      <c r="CE87" s="122"/>
      <c r="CF87" s="122"/>
      <c r="CG87" s="122"/>
      <c r="CH87" s="122"/>
      <c r="CI87" s="122"/>
      <c r="CJ87" s="123"/>
      <c r="CK87" s="122"/>
      <c r="CL87" s="122"/>
      <c r="CM87" s="123"/>
      <c r="CN87" s="122"/>
      <c r="CO87" s="123"/>
      <c r="CP87" s="123"/>
      <c r="CQ87" s="123"/>
      <c r="CR87" s="123"/>
      <c r="CS87" s="122"/>
      <c r="CT87" s="122"/>
      <c r="CU87" s="123"/>
      <c r="CV87" s="122"/>
      <c r="CW87" s="124"/>
    </row>
    <row r="88" spans="1:101" ht="15.75" customHeight="1">
      <c r="A88" s="118" t="s">
        <v>171</v>
      </c>
      <c r="B88" s="141" t="s">
        <v>103</v>
      </c>
      <c r="C88" s="174">
        <v>201.23000000000002</v>
      </c>
      <c r="D88" s="121"/>
      <c r="E88" s="113"/>
      <c r="F88" s="113"/>
      <c r="G88" s="113"/>
      <c r="H88" s="113"/>
      <c r="I88" s="113"/>
      <c r="J88" s="113"/>
      <c r="K88" s="113"/>
      <c r="L88" s="113"/>
      <c r="M88" s="113"/>
      <c r="N88" s="113">
        <v>24.62</v>
      </c>
      <c r="O88" s="113"/>
      <c r="P88" s="113"/>
      <c r="Q88" s="113">
        <v>32.18</v>
      </c>
      <c r="R88" s="113"/>
      <c r="S88" s="113"/>
      <c r="T88" s="114">
        <v>21.01</v>
      </c>
      <c r="U88" s="113">
        <v>0.54</v>
      </c>
      <c r="V88" s="120"/>
      <c r="W88" s="120">
        <v>0.54</v>
      </c>
      <c r="X88" s="113">
        <v>0.27</v>
      </c>
      <c r="Y88" s="113"/>
      <c r="Z88" s="113"/>
      <c r="AA88" s="113"/>
      <c r="AB88" s="113"/>
      <c r="AC88" s="113"/>
      <c r="AD88" s="113"/>
      <c r="AE88" s="113"/>
      <c r="AF88" s="113"/>
      <c r="AG88" s="113"/>
      <c r="AH88" s="113">
        <v>2.11</v>
      </c>
      <c r="AI88" s="113"/>
      <c r="AJ88" s="113"/>
      <c r="AK88" s="113"/>
      <c r="AL88" s="113"/>
      <c r="AM88" s="113"/>
      <c r="AN88" s="113"/>
      <c r="AO88" s="113"/>
      <c r="AP88" s="113">
        <v>33.130000000000003</v>
      </c>
      <c r="AQ88" s="113"/>
      <c r="AR88" s="114"/>
      <c r="AS88" s="121">
        <v>1.3</v>
      </c>
      <c r="AT88" s="113"/>
      <c r="AU88" s="113"/>
      <c r="AV88" s="113"/>
      <c r="AW88" s="113"/>
      <c r="AX88" s="113"/>
      <c r="AY88" s="113"/>
      <c r="AZ88" s="113"/>
      <c r="BA88" s="116"/>
      <c r="BB88" s="117"/>
      <c r="BC88" s="121"/>
      <c r="BD88" s="113"/>
      <c r="BE88" s="113"/>
      <c r="BF88" s="113"/>
      <c r="BG88" s="113"/>
      <c r="BH88" s="113"/>
      <c r="BI88" s="120"/>
      <c r="BJ88" s="113"/>
      <c r="BK88" s="113"/>
      <c r="BL88" s="120"/>
      <c r="BM88" s="114"/>
      <c r="BN88" s="121"/>
      <c r="BO88" s="113"/>
      <c r="BP88" s="113">
        <v>31.37</v>
      </c>
      <c r="BQ88" s="113">
        <v>6.3</v>
      </c>
      <c r="BR88" s="113"/>
      <c r="BS88" s="113"/>
      <c r="BT88" s="113">
        <v>28.560000000000002</v>
      </c>
      <c r="BU88" s="113"/>
      <c r="BV88" s="113"/>
      <c r="BW88" s="113">
        <v>0.83</v>
      </c>
      <c r="BX88" s="113">
        <v>0.6</v>
      </c>
      <c r="BY88" s="113">
        <v>6.78</v>
      </c>
      <c r="BZ88" s="113">
        <v>6.78</v>
      </c>
      <c r="CA88" s="113"/>
      <c r="CB88" s="113"/>
      <c r="CC88" s="113">
        <v>4.3099999999999996</v>
      </c>
      <c r="CD88" s="113"/>
      <c r="CE88" s="113"/>
      <c r="CF88" s="113"/>
      <c r="CG88" s="113"/>
      <c r="CH88" s="113"/>
      <c r="CI88" s="113"/>
      <c r="CJ88" s="113"/>
      <c r="CK88" s="113"/>
      <c r="CL88" s="113"/>
      <c r="CM88" s="113"/>
      <c r="CN88" s="113"/>
      <c r="CO88" s="113"/>
      <c r="CP88" s="113"/>
      <c r="CQ88" s="113"/>
      <c r="CR88" s="113"/>
      <c r="CS88" s="113"/>
      <c r="CT88" s="113"/>
      <c r="CU88" s="113"/>
      <c r="CV88" s="113"/>
      <c r="CW88" s="114"/>
    </row>
    <row r="89" spans="1:101" ht="15.75" customHeight="1">
      <c r="A89" s="129" t="s">
        <v>172</v>
      </c>
      <c r="B89" s="141" t="s">
        <v>122</v>
      </c>
      <c r="C89" s="178">
        <v>12</v>
      </c>
      <c r="D89" s="151"/>
      <c r="E89" s="123"/>
      <c r="F89" s="123"/>
      <c r="G89" s="123"/>
      <c r="H89" s="123"/>
      <c r="I89" s="123"/>
      <c r="J89" s="123"/>
      <c r="K89" s="123"/>
      <c r="L89" s="123"/>
      <c r="M89" s="123"/>
      <c r="N89" s="123"/>
      <c r="O89" s="123"/>
      <c r="P89" s="123"/>
      <c r="Q89" s="123"/>
      <c r="R89" s="123"/>
      <c r="S89" s="123"/>
      <c r="T89" s="128"/>
      <c r="U89" s="151"/>
      <c r="V89" s="123"/>
      <c r="W89" s="123"/>
      <c r="X89" s="123"/>
      <c r="Y89" s="123"/>
      <c r="Z89" s="123"/>
      <c r="AA89" s="123"/>
      <c r="AB89" s="123"/>
      <c r="AC89" s="123"/>
      <c r="AD89" s="123"/>
      <c r="AE89" s="123"/>
      <c r="AF89" s="123"/>
      <c r="AG89" s="123"/>
      <c r="AH89" s="123"/>
      <c r="AI89" s="123"/>
      <c r="AJ89" s="123"/>
      <c r="AK89" s="123"/>
      <c r="AL89" s="123"/>
      <c r="AM89" s="123"/>
      <c r="AN89" s="123"/>
      <c r="AO89" s="123"/>
      <c r="AP89" s="123"/>
      <c r="AQ89" s="123"/>
      <c r="AR89" s="128"/>
      <c r="AS89" s="154"/>
      <c r="AT89" s="126"/>
      <c r="AU89" s="126"/>
      <c r="AV89" s="126"/>
      <c r="AW89" s="126">
        <v>12</v>
      </c>
      <c r="AX89" s="126"/>
      <c r="AY89" s="126"/>
      <c r="AZ89" s="126"/>
      <c r="BA89" s="126"/>
      <c r="BB89" s="127"/>
      <c r="BC89" s="151"/>
      <c r="BD89" s="123"/>
      <c r="BE89" s="123"/>
      <c r="BF89" s="123"/>
      <c r="BG89" s="123"/>
      <c r="BH89" s="123"/>
      <c r="BI89" s="123"/>
      <c r="BJ89" s="123"/>
      <c r="BK89" s="123"/>
      <c r="BL89" s="123"/>
      <c r="BM89" s="128"/>
      <c r="BN89" s="151"/>
      <c r="BO89" s="123"/>
      <c r="BP89" s="123"/>
      <c r="BQ89" s="123"/>
      <c r="BR89" s="123"/>
      <c r="BS89" s="123"/>
      <c r="BT89" s="123"/>
      <c r="BU89" s="123"/>
      <c r="BV89" s="123"/>
      <c r="BW89" s="123"/>
      <c r="BX89" s="123"/>
      <c r="BY89" s="123"/>
      <c r="BZ89" s="123"/>
      <c r="CA89" s="123"/>
      <c r="CB89" s="123"/>
      <c r="CC89" s="123"/>
      <c r="CD89" s="123"/>
      <c r="CE89" s="123"/>
      <c r="CF89" s="123"/>
      <c r="CG89" s="123"/>
      <c r="CH89" s="123"/>
      <c r="CI89" s="123"/>
      <c r="CJ89" s="123"/>
      <c r="CK89" s="123"/>
      <c r="CL89" s="123"/>
      <c r="CM89" s="123"/>
      <c r="CN89" s="123"/>
      <c r="CO89" s="123"/>
      <c r="CP89" s="123"/>
      <c r="CQ89" s="123"/>
      <c r="CR89" s="123"/>
      <c r="CS89" s="123"/>
      <c r="CT89" s="123"/>
      <c r="CU89" s="123"/>
      <c r="CV89" s="123"/>
      <c r="CW89" s="128"/>
    </row>
    <row r="90" spans="1:101" ht="15.75" customHeight="1">
      <c r="A90" s="129"/>
      <c r="B90" s="141" t="s">
        <v>103</v>
      </c>
      <c r="C90" s="174">
        <v>37.1</v>
      </c>
      <c r="D90" s="121"/>
      <c r="E90" s="113"/>
      <c r="F90" s="123"/>
      <c r="G90" s="113"/>
      <c r="H90" s="113"/>
      <c r="I90" s="113"/>
      <c r="J90" s="113"/>
      <c r="K90" s="113"/>
      <c r="L90" s="113"/>
      <c r="M90" s="113"/>
      <c r="N90" s="113"/>
      <c r="O90" s="113"/>
      <c r="P90" s="113"/>
      <c r="Q90" s="113"/>
      <c r="R90" s="113"/>
      <c r="S90" s="113"/>
      <c r="T90" s="114"/>
      <c r="U90" s="121"/>
      <c r="V90" s="113"/>
      <c r="W90" s="113"/>
      <c r="X90" s="113"/>
      <c r="Y90" s="113"/>
      <c r="Z90" s="113"/>
      <c r="AA90" s="113"/>
      <c r="AB90" s="113"/>
      <c r="AC90" s="113"/>
      <c r="AD90" s="113"/>
      <c r="AE90" s="113"/>
      <c r="AF90" s="113"/>
      <c r="AG90" s="113"/>
      <c r="AH90" s="113"/>
      <c r="AI90" s="113"/>
      <c r="AJ90" s="113"/>
      <c r="AK90" s="113"/>
      <c r="AL90" s="113"/>
      <c r="AM90" s="113"/>
      <c r="AN90" s="113"/>
      <c r="AO90" s="113"/>
      <c r="AP90" s="113"/>
      <c r="AQ90" s="113"/>
      <c r="AR90" s="114"/>
      <c r="AS90" s="121"/>
      <c r="AT90" s="113"/>
      <c r="AU90" s="113"/>
      <c r="AV90" s="113"/>
      <c r="AW90" s="113">
        <v>37.1</v>
      </c>
      <c r="AX90" s="113"/>
      <c r="AY90" s="113"/>
      <c r="AZ90" s="113"/>
      <c r="BA90" s="116"/>
      <c r="BB90" s="117"/>
      <c r="BC90" s="121"/>
      <c r="BD90" s="113"/>
      <c r="BE90" s="113"/>
      <c r="BF90" s="113"/>
      <c r="BG90" s="113"/>
      <c r="BH90" s="113"/>
      <c r="BI90" s="113"/>
      <c r="BJ90" s="113"/>
      <c r="BK90" s="113"/>
      <c r="BL90" s="113"/>
      <c r="BM90" s="114"/>
      <c r="BN90" s="121"/>
      <c r="BO90" s="113"/>
      <c r="BP90" s="113"/>
      <c r="BQ90" s="113"/>
      <c r="BR90" s="113"/>
      <c r="BS90" s="113"/>
      <c r="BT90" s="113"/>
      <c r="BU90" s="113"/>
      <c r="BV90" s="113"/>
      <c r="BW90" s="113"/>
      <c r="BX90" s="113"/>
      <c r="BY90" s="113"/>
      <c r="BZ90" s="113"/>
      <c r="CA90" s="113"/>
      <c r="CB90" s="113"/>
      <c r="CC90" s="113"/>
      <c r="CD90" s="113"/>
      <c r="CE90" s="113"/>
      <c r="CF90" s="113"/>
      <c r="CG90" s="113"/>
      <c r="CH90" s="113"/>
      <c r="CI90" s="113"/>
      <c r="CJ90" s="113"/>
      <c r="CK90" s="113"/>
      <c r="CL90" s="113"/>
      <c r="CM90" s="113"/>
      <c r="CN90" s="113"/>
      <c r="CO90" s="113"/>
      <c r="CP90" s="113"/>
      <c r="CQ90" s="113"/>
      <c r="CR90" s="113"/>
      <c r="CS90" s="113"/>
      <c r="CT90" s="113"/>
      <c r="CU90" s="113"/>
      <c r="CV90" s="113"/>
      <c r="CW90" s="114"/>
    </row>
    <row r="91" spans="1:101" ht="36.75" customHeight="1">
      <c r="A91" s="184" t="s">
        <v>173</v>
      </c>
      <c r="B91" s="164" t="s">
        <v>103</v>
      </c>
      <c r="C91" s="185">
        <v>0</v>
      </c>
      <c r="D91" s="155"/>
      <c r="E91" s="131"/>
      <c r="F91" s="131"/>
      <c r="G91" s="131"/>
      <c r="H91" s="131"/>
      <c r="I91" s="131"/>
      <c r="J91" s="131"/>
      <c r="K91" s="131"/>
      <c r="L91" s="131"/>
      <c r="M91" s="131"/>
      <c r="N91" s="131"/>
      <c r="O91" s="131"/>
      <c r="P91" s="131"/>
      <c r="Q91" s="131"/>
      <c r="R91" s="131"/>
      <c r="S91" s="131"/>
      <c r="T91" s="156"/>
      <c r="U91" s="155"/>
      <c r="V91" s="131"/>
      <c r="W91" s="131"/>
      <c r="X91" s="131"/>
      <c r="Y91" s="131"/>
      <c r="Z91" s="131"/>
      <c r="AA91" s="131"/>
      <c r="AB91" s="131"/>
      <c r="AC91" s="131"/>
      <c r="AD91" s="131"/>
      <c r="AE91" s="131"/>
      <c r="AF91" s="131"/>
      <c r="AG91" s="131"/>
      <c r="AH91" s="131"/>
      <c r="AI91" s="131"/>
      <c r="AJ91" s="131"/>
      <c r="AK91" s="131"/>
      <c r="AL91" s="131"/>
      <c r="AM91" s="131"/>
      <c r="AN91" s="131"/>
      <c r="AO91" s="131"/>
      <c r="AP91" s="131"/>
      <c r="AQ91" s="131"/>
      <c r="AR91" s="156"/>
      <c r="AS91" s="155"/>
      <c r="AT91" s="131"/>
      <c r="AU91" s="131"/>
      <c r="AV91" s="131"/>
      <c r="AW91" s="131"/>
      <c r="AX91" s="131"/>
      <c r="AY91" s="131"/>
      <c r="AZ91" s="131"/>
      <c r="BA91" s="132"/>
      <c r="BB91" s="133"/>
      <c r="BC91" s="155"/>
      <c r="BD91" s="131"/>
      <c r="BE91" s="131"/>
      <c r="BF91" s="131"/>
      <c r="BG91" s="131"/>
      <c r="BH91" s="131"/>
      <c r="BI91" s="131"/>
      <c r="BJ91" s="131"/>
      <c r="BK91" s="131"/>
      <c r="BL91" s="131"/>
      <c r="BM91" s="156"/>
      <c r="BN91" s="155"/>
      <c r="BO91" s="131"/>
      <c r="BP91" s="131"/>
      <c r="BQ91" s="131"/>
      <c r="BR91" s="131"/>
      <c r="BS91" s="131"/>
      <c r="BT91" s="203"/>
      <c r="BU91" s="203"/>
      <c r="BV91" s="203"/>
      <c r="BW91" s="203"/>
      <c r="BX91" s="131"/>
      <c r="BY91" s="131"/>
      <c r="BZ91" s="131"/>
      <c r="CA91" s="131"/>
      <c r="CB91" s="131"/>
      <c r="CC91" s="131"/>
      <c r="CD91" s="131"/>
      <c r="CE91" s="131"/>
      <c r="CF91" s="131"/>
      <c r="CG91" s="131"/>
      <c r="CH91" s="131"/>
      <c r="CI91" s="131"/>
      <c r="CJ91" s="131"/>
      <c r="CK91" s="131"/>
      <c r="CL91" s="131"/>
      <c r="CM91" s="131"/>
      <c r="CN91" s="131"/>
      <c r="CO91" s="131"/>
      <c r="CP91" s="131"/>
      <c r="CQ91" s="131"/>
      <c r="CR91" s="131"/>
      <c r="CS91" s="131"/>
      <c r="CT91" s="131"/>
      <c r="CU91" s="131"/>
      <c r="CV91" s="131"/>
      <c r="CW91" s="156"/>
    </row>
    <row r="92" spans="1:101" ht="15.75" customHeight="1">
      <c r="A92" s="176" t="s">
        <v>174</v>
      </c>
      <c r="B92" s="122" t="s">
        <v>103</v>
      </c>
      <c r="C92" s="174">
        <v>0</v>
      </c>
      <c r="D92" s="121"/>
      <c r="E92" s="113"/>
      <c r="F92" s="113"/>
      <c r="G92" s="113"/>
      <c r="H92" s="113"/>
      <c r="I92" s="113"/>
      <c r="J92" s="113"/>
      <c r="K92" s="113"/>
      <c r="L92" s="113"/>
      <c r="M92" s="113"/>
      <c r="N92" s="113"/>
      <c r="O92" s="113"/>
      <c r="P92" s="113"/>
      <c r="Q92" s="113"/>
      <c r="R92" s="113"/>
      <c r="S92" s="113"/>
      <c r="T92" s="114"/>
      <c r="U92" s="121"/>
      <c r="V92" s="113"/>
      <c r="W92" s="113"/>
      <c r="X92" s="113"/>
      <c r="Y92" s="113"/>
      <c r="Z92" s="113"/>
      <c r="AA92" s="113"/>
      <c r="AB92" s="113"/>
      <c r="AC92" s="113"/>
      <c r="AD92" s="113"/>
      <c r="AE92" s="113"/>
      <c r="AF92" s="113"/>
      <c r="AG92" s="113"/>
      <c r="AH92" s="113"/>
      <c r="AI92" s="113"/>
      <c r="AJ92" s="113"/>
      <c r="AK92" s="113"/>
      <c r="AL92" s="113"/>
      <c r="AM92" s="113"/>
      <c r="AN92" s="113"/>
      <c r="AO92" s="113"/>
      <c r="AP92" s="113"/>
      <c r="AQ92" s="113"/>
      <c r="AR92" s="114"/>
      <c r="AS92" s="121"/>
      <c r="AT92" s="113"/>
      <c r="AU92" s="113"/>
      <c r="AV92" s="113"/>
      <c r="AW92" s="113"/>
      <c r="AX92" s="113"/>
      <c r="AY92" s="113"/>
      <c r="AZ92" s="113"/>
      <c r="BA92" s="116"/>
      <c r="BB92" s="117"/>
      <c r="BC92" s="121"/>
      <c r="BD92" s="113"/>
      <c r="BE92" s="113"/>
      <c r="BF92" s="113"/>
      <c r="BG92" s="113"/>
      <c r="BH92" s="113"/>
      <c r="BI92" s="113"/>
      <c r="BJ92" s="113"/>
      <c r="BK92" s="113"/>
      <c r="BL92" s="113"/>
      <c r="BM92" s="114"/>
      <c r="BN92" s="121"/>
      <c r="BO92" s="113"/>
      <c r="BP92" s="113"/>
      <c r="BQ92" s="113"/>
      <c r="BR92" s="113"/>
      <c r="BS92" s="113"/>
      <c r="BT92" s="113"/>
      <c r="BU92" s="113"/>
      <c r="BV92" s="113"/>
      <c r="BW92" s="113"/>
      <c r="BX92" s="113"/>
      <c r="BY92" s="113"/>
      <c r="BZ92" s="113"/>
      <c r="CA92" s="113"/>
      <c r="CB92" s="113"/>
      <c r="CC92" s="113"/>
      <c r="CD92" s="113"/>
      <c r="CE92" s="113"/>
      <c r="CF92" s="113"/>
      <c r="CG92" s="113"/>
      <c r="CH92" s="113"/>
      <c r="CI92" s="113"/>
      <c r="CJ92" s="113"/>
      <c r="CK92" s="113"/>
      <c r="CL92" s="113"/>
      <c r="CM92" s="113"/>
      <c r="CN92" s="113"/>
      <c r="CO92" s="113"/>
      <c r="CP92" s="113"/>
      <c r="CQ92" s="113"/>
      <c r="CR92" s="113"/>
      <c r="CS92" s="113"/>
      <c r="CT92" s="113"/>
      <c r="CU92" s="113"/>
      <c r="CV92" s="113"/>
      <c r="CW92" s="114"/>
    </row>
    <row r="93" spans="1:101" ht="15.75" customHeight="1">
      <c r="A93" s="176" t="s">
        <v>175</v>
      </c>
      <c r="B93" s="122" t="s">
        <v>103</v>
      </c>
      <c r="C93" s="174">
        <v>0</v>
      </c>
      <c r="D93" s="121"/>
      <c r="E93" s="113"/>
      <c r="F93" s="113"/>
      <c r="G93" s="113"/>
      <c r="H93" s="113"/>
      <c r="I93" s="113"/>
      <c r="J93" s="113"/>
      <c r="K93" s="113"/>
      <c r="L93" s="113"/>
      <c r="M93" s="113"/>
      <c r="N93" s="113"/>
      <c r="O93" s="113"/>
      <c r="P93" s="113"/>
      <c r="Q93" s="113"/>
      <c r="R93" s="113"/>
      <c r="S93" s="113"/>
      <c r="T93" s="114"/>
      <c r="U93" s="121"/>
      <c r="V93" s="113"/>
      <c r="W93" s="113"/>
      <c r="X93" s="113"/>
      <c r="Y93" s="113"/>
      <c r="Z93" s="113"/>
      <c r="AA93" s="113"/>
      <c r="AB93" s="113"/>
      <c r="AC93" s="113"/>
      <c r="AD93" s="113"/>
      <c r="AE93" s="113"/>
      <c r="AF93" s="113"/>
      <c r="AG93" s="113"/>
      <c r="AH93" s="113"/>
      <c r="AI93" s="113"/>
      <c r="AJ93" s="113"/>
      <c r="AK93" s="113"/>
      <c r="AL93" s="113"/>
      <c r="AM93" s="113"/>
      <c r="AN93" s="113"/>
      <c r="AO93" s="113"/>
      <c r="AP93" s="113"/>
      <c r="AQ93" s="113"/>
      <c r="AR93" s="114"/>
      <c r="AS93" s="121"/>
      <c r="AT93" s="113"/>
      <c r="AU93" s="113"/>
      <c r="AV93" s="113"/>
      <c r="AW93" s="113"/>
      <c r="AX93" s="113"/>
      <c r="AY93" s="113"/>
      <c r="AZ93" s="113"/>
      <c r="BA93" s="116"/>
      <c r="BB93" s="117"/>
      <c r="BC93" s="121"/>
      <c r="BD93" s="113"/>
      <c r="BE93" s="113"/>
      <c r="BF93" s="113"/>
      <c r="BG93" s="113"/>
      <c r="BH93" s="113"/>
      <c r="BI93" s="113"/>
      <c r="BJ93" s="113"/>
      <c r="BK93" s="113"/>
      <c r="BL93" s="113"/>
      <c r="BM93" s="114"/>
      <c r="BN93" s="121"/>
      <c r="BO93" s="113"/>
      <c r="BP93" s="113"/>
      <c r="BQ93" s="113"/>
      <c r="BR93" s="113"/>
      <c r="BS93" s="113"/>
      <c r="BT93" s="113"/>
      <c r="BU93" s="113"/>
      <c r="BV93" s="113"/>
      <c r="BW93" s="113"/>
      <c r="BX93" s="113"/>
      <c r="BY93" s="113"/>
      <c r="BZ93" s="113"/>
      <c r="CA93" s="113"/>
      <c r="CB93" s="113"/>
      <c r="CC93" s="113"/>
      <c r="CD93" s="113"/>
      <c r="CE93" s="113"/>
      <c r="CF93" s="113"/>
      <c r="CG93" s="113"/>
      <c r="CH93" s="113"/>
      <c r="CI93" s="113"/>
      <c r="CJ93" s="113"/>
      <c r="CK93" s="113"/>
      <c r="CL93" s="113"/>
      <c r="CM93" s="113"/>
      <c r="CN93" s="113"/>
      <c r="CO93" s="113"/>
      <c r="CP93" s="113"/>
      <c r="CQ93" s="113"/>
      <c r="CR93" s="113"/>
      <c r="CS93" s="113"/>
      <c r="CT93" s="113"/>
      <c r="CU93" s="113"/>
      <c r="CV93" s="113"/>
      <c r="CW93" s="114"/>
    </row>
    <row r="94" spans="1:101" ht="19.5" customHeight="1">
      <c r="A94" s="186" t="s">
        <v>176</v>
      </c>
      <c r="B94" s="140" t="s">
        <v>103</v>
      </c>
      <c r="C94" s="174">
        <v>1345.51</v>
      </c>
      <c r="D94" s="152">
        <v>0.43</v>
      </c>
      <c r="E94" s="123">
        <v>0</v>
      </c>
      <c r="F94" s="119">
        <v>171.47</v>
      </c>
      <c r="G94" s="123">
        <v>0</v>
      </c>
      <c r="H94" s="119">
        <v>0</v>
      </c>
      <c r="I94" s="119">
        <v>0</v>
      </c>
      <c r="J94" s="123">
        <v>0</v>
      </c>
      <c r="K94" s="119">
        <v>0</v>
      </c>
      <c r="L94" s="119">
        <v>0</v>
      </c>
      <c r="M94" s="119">
        <v>0.64</v>
      </c>
      <c r="N94" s="119">
        <v>1.08</v>
      </c>
      <c r="O94" s="119">
        <v>0</v>
      </c>
      <c r="P94" s="123">
        <v>0.86</v>
      </c>
      <c r="Q94" s="119">
        <v>0</v>
      </c>
      <c r="R94" s="119">
        <v>0</v>
      </c>
      <c r="S94" s="119">
        <v>0</v>
      </c>
      <c r="T94" s="153">
        <v>3.42</v>
      </c>
      <c r="U94" s="152">
        <v>1.6</v>
      </c>
      <c r="V94" s="123">
        <v>0</v>
      </c>
      <c r="W94" s="119">
        <v>2.25</v>
      </c>
      <c r="X94" s="119">
        <v>1.99</v>
      </c>
      <c r="Y94" s="119">
        <v>2.4</v>
      </c>
      <c r="Z94" s="119">
        <v>3.35</v>
      </c>
      <c r="AA94" s="119">
        <v>2.4</v>
      </c>
      <c r="AB94" s="123">
        <v>0</v>
      </c>
      <c r="AC94" s="119">
        <v>0</v>
      </c>
      <c r="AD94" s="119">
        <v>2.56</v>
      </c>
      <c r="AE94" s="119">
        <v>1.6</v>
      </c>
      <c r="AF94" s="123">
        <v>0</v>
      </c>
      <c r="AG94" s="119">
        <v>2.6799999999999997</v>
      </c>
      <c r="AH94" s="119">
        <v>0</v>
      </c>
      <c r="AI94" s="119">
        <v>16.990000000000002</v>
      </c>
      <c r="AJ94" s="119">
        <v>16.28</v>
      </c>
      <c r="AK94" s="119">
        <v>0</v>
      </c>
      <c r="AL94" s="123">
        <v>0</v>
      </c>
      <c r="AM94" s="123">
        <v>285.26</v>
      </c>
      <c r="AN94" s="123">
        <v>0</v>
      </c>
      <c r="AO94" s="119">
        <v>2.69</v>
      </c>
      <c r="AP94" s="119">
        <v>0</v>
      </c>
      <c r="AQ94" s="119">
        <v>0.79</v>
      </c>
      <c r="AR94" s="153">
        <v>218.03</v>
      </c>
      <c r="AS94" s="151">
        <v>8.85</v>
      </c>
      <c r="AT94" s="123">
        <v>15.97</v>
      </c>
      <c r="AU94" s="123">
        <v>0.23</v>
      </c>
      <c r="AV94" s="123">
        <v>0</v>
      </c>
      <c r="AW94" s="123">
        <v>0.87</v>
      </c>
      <c r="AX94" s="123">
        <v>0</v>
      </c>
      <c r="AY94" s="123">
        <v>0</v>
      </c>
      <c r="AZ94" s="123">
        <v>0</v>
      </c>
      <c r="BA94" s="123">
        <v>199.38</v>
      </c>
      <c r="BB94" s="128">
        <v>210.76</v>
      </c>
      <c r="BC94" s="152">
        <v>0</v>
      </c>
      <c r="BD94" s="119">
        <v>23.89</v>
      </c>
      <c r="BE94" s="119">
        <v>12.780000000000001</v>
      </c>
      <c r="BF94" s="119">
        <v>0</v>
      </c>
      <c r="BG94" s="119">
        <v>0</v>
      </c>
      <c r="BH94" s="119">
        <v>2.0699999999999998</v>
      </c>
      <c r="BI94" s="119">
        <v>0</v>
      </c>
      <c r="BJ94" s="119">
        <v>0</v>
      </c>
      <c r="BK94" s="119">
        <v>9.7899999999999991</v>
      </c>
      <c r="BL94" s="123">
        <v>1.93</v>
      </c>
      <c r="BM94" s="153">
        <v>4.66</v>
      </c>
      <c r="BN94" s="152">
        <v>0</v>
      </c>
      <c r="BO94" s="119">
        <v>31.240000000000002</v>
      </c>
      <c r="BP94" s="119">
        <v>9.57</v>
      </c>
      <c r="BQ94" s="119">
        <v>0</v>
      </c>
      <c r="BR94" s="123">
        <v>0</v>
      </c>
      <c r="BS94" s="119">
        <v>0</v>
      </c>
      <c r="BT94" s="119">
        <v>0</v>
      </c>
      <c r="BU94" s="123">
        <v>0</v>
      </c>
      <c r="BV94" s="119">
        <v>15.790000000000001</v>
      </c>
      <c r="BW94" s="123">
        <v>0</v>
      </c>
      <c r="BX94" s="119">
        <v>0</v>
      </c>
      <c r="BY94" s="119">
        <v>0</v>
      </c>
      <c r="BZ94" s="119">
        <v>0</v>
      </c>
      <c r="CA94" s="119">
        <v>0</v>
      </c>
      <c r="CB94" s="119">
        <v>0</v>
      </c>
      <c r="CC94" s="119">
        <v>46.160000000000004</v>
      </c>
      <c r="CD94" s="123">
        <v>0</v>
      </c>
      <c r="CE94" s="119">
        <v>0</v>
      </c>
      <c r="CF94" s="119">
        <v>0</v>
      </c>
      <c r="CG94" s="119">
        <v>0</v>
      </c>
      <c r="CH94" s="119">
        <v>0</v>
      </c>
      <c r="CI94" s="123">
        <v>0</v>
      </c>
      <c r="CJ94" s="123">
        <v>0</v>
      </c>
      <c r="CK94" s="119">
        <v>0</v>
      </c>
      <c r="CL94" s="119">
        <v>0</v>
      </c>
      <c r="CM94" s="123">
        <v>0</v>
      </c>
      <c r="CN94" s="123">
        <v>0</v>
      </c>
      <c r="CO94" s="123">
        <v>0</v>
      </c>
      <c r="CP94" s="123">
        <v>0</v>
      </c>
      <c r="CQ94" s="123">
        <v>0</v>
      </c>
      <c r="CR94" s="123">
        <v>10.84</v>
      </c>
      <c r="CS94" s="119">
        <v>0</v>
      </c>
      <c r="CT94" s="119">
        <v>0.98</v>
      </c>
      <c r="CU94" s="123">
        <v>0.98</v>
      </c>
      <c r="CV94" s="119">
        <v>0</v>
      </c>
      <c r="CW94" s="153">
        <v>0</v>
      </c>
    </row>
    <row r="95" spans="1:101" ht="30.75" customHeight="1" thickBot="1">
      <c r="A95" s="187" t="s">
        <v>177</v>
      </c>
      <c r="B95" s="188" t="s">
        <v>103</v>
      </c>
      <c r="C95" s="189">
        <v>7713</v>
      </c>
      <c r="D95" s="200">
        <v>0.43</v>
      </c>
      <c r="E95" s="201">
        <v>0</v>
      </c>
      <c r="F95" s="201">
        <v>196.2</v>
      </c>
      <c r="G95" s="201">
        <v>0</v>
      </c>
      <c r="H95" s="201">
        <v>4.5199999999999996</v>
      </c>
      <c r="I95" s="201">
        <v>981.71</v>
      </c>
      <c r="J95" s="201">
        <v>0</v>
      </c>
      <c r="K95" s="201">
        <v>8.84</v>
      </c>
      <c r="L95" s="201">
        <v>0</v>
      </c>
      <c r="M95" s="201">
        <v>517.51</v>
      </c>
      <c r="N95" s="201">
        <v>291.14</v>
      </c>
      <c r="O95" s="201">
        <v>16.009999999999998</v>
      </c>
      <c r="P95" s="201">
        <v>33.409999999999997</v>
      </c>
      <c r="Q95" s="201">
        <v>106.42000000000002</v>
      </c>
      <c r="R95" s="201">
        <v>6.66</v>
      </c>
      <c r="S95" s="201">
        <v>0</v>
      </c>
      <c r="T95" s="189">
        <v>90.620000000000019</v>
      </c>
      <c r="U95" s="200">
        <v>12.939999999999998</v>
      </c>
      <c r="V95" s="201">
        <v>0</v>
      </c>
      <c r="W95" s="201">
        <v>3.83</v>
      </c>
      <c r="X95" s="201">
        <v>452.24</v>
      </c>
      <c r="Y95" s="201">
        <v>14.020000000000001</v>
      </c>
      <c r="Z95" s="201">
        <v>34.879999999999995</v>
      </c>
      <c r="AA95" s="201">
        <v>36.379999999999995</v>
      </c>
      <c r="AB95" s="201">
        <v>104.62</v>
      </c>
      <c r="AC95" s="201">
        <v>0</v>
      </c>
      <c r="AD95" s="201">
        <v>11.200000000000001</v>
      </c>
      <c r="AE95" s="201">
        <v>3.51</v>
      </c>
      <c r="AF95" s="201">
        <v>7.58</v>
      </c>
      <c r="AG95" s="201">
        <v>26.6</v>
      </c>
      <c r="AH95" s="201">
        <v>2.11</v>
      </c>
      <c r="AI95" s="201">
        <v>50.01</v>
      </c>
      <c r="AJ95" s="201">
        <v>19.48</v>
      </c>
      <c r="AK95" s="201">
        <v>0</v>
      </c>
      <c r="AL95" s="201">
        <v>7.58</v>
      </c>
      <c r="AM95" s="201">
        <v>285.26</v>
      </c>
      <c r="AN95" s="201">
        <v>0</v>
      </c>
      <c r="AO95" s="201">
        <v>1039.6400000000001</v>
      </c>
      <c r="AP95" s="201">
        <v>132.5</v>
      </c>
      <c r="AQ95" s="201">
        <v>8.370000000000001</v>
      </c>
      <c r="AR95" s="189">
        <v>235.95</v>
      </c>
      <c r="AS95" s="200">
        <v>12.43</v>
      </c>
      <c r="AT95" s="201">
        <v>24.5</v>
      </c>
      <c r="AU95" s="201">
        <v>10.82</v>
      </c>
      <c r="AV95" s="201">
        <v>0</v>
      </c>
      <c r="AW95" s="201">
        <v>515.97</v>
      </c>
      <c r="AX95" s="201">
        <v>101.22999999999999</v>
      </c>
      <c r="AY95" s="201">
        <v>27.24</v>
      </c>
      <c r="AZ95" s="201">
        <v>222.40999999999997</v>
      </c>
      <c r="BA95" s="201">
        <v>199.38</v>
      </c>
      <c r="BB95" s="189">
        <v>226.85999999999999</v>
      </c>
      <c r="BC95" s="200">
        <v>0</v>
      </c>
      <c r="BD95" s="201">
        <v>26.82</v>
      </c>
      <c r="BE95" s="201">
        <v>19.520000000000003</v>
      </c>
      <c r="BF95" s="201">
        <v>12.09</v>
      </c>
      <c r="BG95" s="201">
        <v>11.33</v>
      </c>
      <c r="BH95" s="201">
        <v>2.0699999999999998</v>
      </c>
      <c r="BI95" s="201">
        <v>10.35</v>
      </c>
      <c r="BJ95" s="201">
        <v>52.63</v>
      </c>
      <c r="BK95" s="201">
        <v>15.36</v>
      </c>
      <c r="BL95" s="201">
        <v>25.16</v>
      </c>
      <c r="BM95" s="189">
        <v>18.48</v>
      </c>
      <c r="BN95" s="200">
        <v>560.64</v>
      </c>
      <c r="BO95" s="201">
        <v>55.27</v>
      </c>
      <c r="BP95" s="201">
        <v>51.28</v>
      </c>
      <c r="BQ95" s="201">
        <v>6.3</v>
      </c>
      <c r="BR95" s="201">
        <v>0</v>
      </c>
      <c r="BS95" s="201">
        <v>2.3199999999999998</v>
      </c>
      <c r="BT95" s="201">
        <v>338.13</v>
      </c>
      <c r="BU95" s="201">
        <v>16.48</v>
      </c>
      <c r="BV95" s="201">
        <v>19.73</v>
      </c>
      <c r="BW95" s="201">
        <v>0.83</v>
      </c>
      <c r="BX95" s="201">
        <v>0.6</v>
      </c>
      <c r="BY95" s="201">
        <v>81.83</v>
      </c>
      <c r="BZ95" s="201">
        <v>6.78</v>
      </c>
      <c r="CA95" s="201">
        <v>0</v>
      </c>
      <c r="CB95" s="201">
        <v>1.65</v>
      </c>
      <c r="CC95" s="201">
        <v>61.5</v>
      </c>
      <c r="CD95" s="201">
        <v>0</v>
      </c>
      <c r="CE95" s="201">
        <v>0</v>
      </c>
      <c r="CF95" s="201">
        <v>0</v>
      </c>
      <c r="CG95" s="201">
        <v>0</v>
      </c>
      <c r="CH95" s="201">
        <v>0</v>
      </c>
      <c r="CI95" s="201">
        <v>0</v>
      </c>
      <c r="CJ95" s="201">
        <v>0</v>
      </c>
      <c r="CK95" s="201">
        <v>0</v>
      </c>
      <c r="CL95" s="201">
        <v>0</v>
      </c>
      <c r="CM95" s="201">
        <v>0</v>
      </c>
      <c r="CN95" s="201">
        <v>0</v>
      </c>
      <c r="CO95" s="201">
        <v>0</v>
      </c>
      <c r="CP95" s="201">
        <v>0</v>
      </c>
      <c r="CQ95" s="201">
        <v>0</v>
      </c>
      <c r="CR95" s="201">
        <v>10.84</v>
      </c>
      <c r="CS95" s="201">
        <v>0</v>
      </c>
      <c r="CT95" s="201">
        <v>0.98</v>
      </c>
      <c r="CU95" s="201">
        <v>221.01999999999998</v>
      </c>
      <c r="CV95" s="201">
        <v>0</v>
      </c>
      <c r="CW95" s="189">
        <v>0</v>
      </c>
    </row>
  </sheetData>
  <mergeCells count="115">
    <mergeCell ref="A26:A27"/>
    <mergeCell ref="A28:A29"/>
    <mergeCell ref="A30:A31"/>
    <mergeCell ref="A32:A33"/>
    <mergeCell ref="A34:A35"/>
    <mergeCell ref="A1:C1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J2:J4"/>
    <mergeCell ref="K2:K4"/>
    <mergeCell ref="L2:L4"/>
    <mergeCell ref="M2:M4"/>
    <mergeCell ref="N2:N4"/>
    <mergeCell ref="O2:O4"/>
    <mergeCell ref="P2:P4"/>
    <mergeCell ref="Q2:Q4"/>
    <mergeCell ref="R2:R4"/>
    <mergeCell ref="S2:S4"/>
    <mergeCell ref="T2:T4"/>
    <mergeCell ref="U2:U4"/>
    <mergeCell ref="V2:V4"/>
    <mergeCell ref="W2:W4"/>
    <mergeCell ref="X2:X4"/>
    <mergeCell ref="Y2:Y4"/>
    <mergeCell ref="Z2:Z4"/>
    <mergeCell ref="AA2:AA4"/>
    <mergeCell ref="AB2:AB4"/>
    <mergeCell ref="AC2:AC4"/>
    <mergeCell ref="AD2:AD4"/>
    <mergeCell ref="AE2:AE4"/>
    <mergeCell ref="AF2:AF4"/>
    <mergeCell ref="AG2:AG4"/>
    <mergeCell ref="AH2:AH4"/>
    <mergeCell ref="AI2:AI4"/>
    <mergeCell ref="AJ2:AJ4"/>
    <mergeCell ref="AK2:AK4"/>
    <mergeCell ref="AL2:AL4"/>
    <mergeCell ref="AN2:AN4"/>
    <mergeCell ref="BF2:BF4"/>
    <mergeCell ref="BG2:BG4"/>
    <mergeCell ref="BH2:BH4"/>
    <mergeCell ref="BI2:BI4"/>
    <mergeCell ref="BJ2:BJ4"/>
    <mergeCell ref="AO2:AO4"/>
    <mergeCell ref="AP2:AP4"/>
    <mergeCell ref="AM2:AM4"/>
    <mergeCell ref="AQ2:AQ4"/>
    <mergeCell ref="AR2:AR4"/>
    <mergeCell ref="AS2:AS4"/>
    <mergeCell ref="AT2:AT4"/>
    <mergeCell ref="AU2:AU4"/>
    <mergeCell ref="AV2:AV4"/>
    <mergeCell ref="AW2:AW4"/>
    <mergeCell ref="AX2:AX4"/>
    <mergeCell ref="AY2:AY4"/>
    <mergeCell ref="AZ2:AZ4"/>
    <mergeCell ref="BA2:BA4"/>
    <mergeCell ref="BB2:BB4"/>
    <mergeCell ref="BC2:BC4"/>
    <mergeCell ref="BD2:BD4"/>
    <mergeCell ref="BE2:BE4"/>
    <mergeCell ref="CT2:CT4"/>
    <mergeCell ref="CU2:CU4"/>
    <mergeCell ref="CV2:CV4"/>
    <mergeCell ref="CW2:CW4"/>
    <mergeCell ref="CM2:CM4"/>
    <mergeCell ref="CN2:CN4"/>
    <mergeCell ref="CO2:CO4"/>
    <mergeCell ref="CP2:CP4"/>
    <mergeCell ref="CQ2:CQ4"/>
    <mergeCell ref="CR2:CR4"/>
    <mergeCell ref="BY2:BY4"/>
    <mergeCell ref="BZ2:BZ4"/>
    <mergeCell ref="CA2:CA4"/>
    <mergeCell ref="CB2:CB4"/>
    <mergeCell ref="BK2:BK4"/>
    <mergeCell ref="BL2:BL4"/>
    <mergeCell ref="BM2:BM4"/>
    <mergeCell ref="BN2:BN4"/>
    <mergeCell ref="BO2:BO4"/>
    <mergeCell ref="BP2:BP4"/>
    <mergeCell ref="BQ2:BQ4"/>
    <mergeCell ref="BR2:BR4"/>
    <mergeCell ref="BS2:BS4"/>
    <mergeCell ref="A67:A68"/>
    <mergeCell ref="A63:A64"/>
    <mergeCell ref="A65:A66"/>
    <mergeCell ref="A43:A44"/>
    <mergeCell ref="A49:A50"/>
    <mergeCell ref="A57:A58"/>
    <mergeCell ref="A59:A60"/>
    <mergeCell ref="A61:A62"/>
    <mergeCell ref="CS2:CS4"/>
    <mergeCell ref="CC2:CC4"/>
    <mergeCell ref="CD2:CD4"/>
    <mergeCell ref="CE2:CE4"/>
    <mergeCell ref="CF2:CF4"/>
    <mergeCell ref="CG2:CG4"/>
    <mergeCell ref="CH2:CH4"/>
    <mergeCell ref="CI2:CI4"/>
    <mergeCell ref="CJ2:CJ4"/>
    <mergeCell ref="CK2:CK4"/>
    <mergeCell ref="CL2:CL4"/>
    <mergeCell ref="BT2:BT4"/>
    <mergeCell ref="BU2:BU4"/>
    <mergeCell ref="BV2:BV4"/>
    <mergeCell ref="BW2:BW4"/>
    <mergeCell ref="BX2:BX4"/>
  </mergeCells>
  <pageMargins left="0.16" right="0.18" top="0.23" bottom="0.27" header="0.17" footer="0.19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W95"/>
  <sheetViews>
    <sheetView workbookViewId="0">
      <pane xSplit="3" ySplit="4" topLeftCell="K80" activePane="bottomRight" state="frozen"/>
      <selection pane="topRight" activeCell="D1" sqref="D1"/>
      <selection pane="bottomLeft" activeCell="A5" sqref="A5"/>
      <selection pane="bottomRight" activeCell="C89" sqref="C89"/>
    </sheetView>
  </sheetViews>
  <sheetFormatPr defaultRowHeight="15"/>
  <cols>
    <col min="1" max="1" width="58.28515625" customWidth="1"/>
    <col min="2" max="2" width="14.140625" customWidth="1"/>
    <col min="3" max="3" width="15.140625" customWidth="1"/>
  </cols>
  <sheetData>
    <row r="1" spans="1:101" s="212" customFormat="1" ht="49.5" customHeight="1" thickBot="1">
      <c r="A1" s="479" t="s">
        <v>180</v>
      </c>
      <c r="B1" s="479"/>
      <c r="C1" s="479"/>
    </row>
    <row r="2" spans="1:101" ht="54.95" customHeight="1">
      <c r="A2" s="498" t="s">
        <v>1</v>
      </c>
      <c r="B2" s="500" t="s">
        <v>2</v>
      </c>
      <c r="C2" s="502" t="s">
        <v>3</v>
      </c>
      <c r="D2" s="494" t="s">
        <v>4</v>
      </c>
      <c r="E2" s="490" t="s">
        <v>5</v>
      </c>
      <c r="F2" s="490" t="s">
        <v>6</v>
      </c>
      <c r="G2" s="490" t="s">
        <v>7</v>
      </c>
      <c r="H2" s="490" t="s">
        <v>8</v>
      </c>
      <c r="I2" s="490" t="s">
        <v>9</v>
      </c>
      <c r="J2" s="490" t="s">
        <v>10</v>
      </c>
      <c r="K2" s="490" t="s">
        <v>11</v>
      </c>
      <c r="L2" s="490" t="s">
        <v>12</v>
      </c>
      <c r="M2" s="490" t="s">
        <v>13</v>
      </c>
      <c r="N2" s="490" t="s">
        <v>14</v>
      </c>
      <c r="O2" s="490" t="s">
        <v>15</v>
      </c>
      <c r="P2" s="490" t="s">
        <v>16</v>
      </c>
      <c r="Q2" s="490" t="s">
        <v>17</v>
      </c>
      <c r="R2" s="490" t="s">
        <v>18</v>
      </c>
      <c r="S2" s="490" t="s">
        <v>19</v>
      </c>
      <c r="T2" s="492" t="s">
        <v>20</v>
      </c>
      <c r="U2" s="494" t="s">
        <v>21</v>
      </c>
      <c r="V2" s="490" t="s">
        <v>22</v>
      </c>
      <c r="W2" s="490" t="s">
        <v>23</v>
      </c>
      <c r="X2" s="490" t="s">
        <v>24</v>
      </c>
      <c r="Y2" s="490" t="s">
        <v>25</v>
      </c>
      <c r="Z2" s="490" t="s">
        <v>26</v>
      </c>
      <c r="AA2" s="490" t="s">
        <v>27</v>
      </c>
      <c r="AB2" s="490" t="s">
        <v>28</v>
      </c>
      <c r="AC2" s="490" t="s">
        <v>29</v>
      </c>
      <c r="AD2" s="490" t="s">
        <v>30</v>
      </c>
      <c r="AE2" s="490" t="s">
        <v>31</v>
      </c>
      <c r="AF2" s="490" t="s">
        <v>32</v>
      </c>
      <c r="AG2" s="490" t="s">
        <v>33</v>
      </c>
      <c r="AH2" s="490" t="s">
        <v>34</v>
      </c>
      <c r="AI2" s="490" t="s">
        <v>35</v>
      </c>
      <c r="AJ2" s="490" t="s">
        <v>36</v>
      </c>
      <c r="AK2" s="490" t="s">
        <v>37</v>
      </c>
      <c r="AL2" s="490" t="s">
        <v>38</v>
      </c>
      <c r="AM2" s="490" t="s">
        <v>39</v>
      </c>
      <c r="AN2" s="490" t="s">
        <v>40</v>
      </c>
      <c r="AO2" s="490" t="s">
        <v>41</v>
      </c>
      <c r="AP2" s="490" t="s">
        <v>42</v>
      </c>
      <c r="AQ2" s="490" t="s">
        <v>43</v>
      </c>
      <c r="AR2" s="492" t="s">
        <v>44</v>
      </c>
      <c r="AS2" s="494" t="s">
        <v>45</v>
      </c>
      <c r="AT2" s="490" t="s">
        <v>46</v>
      </c>
      <c r="AU2" s="490" t="s">
        <v>47</v>
      </c>
      <c r="AV2" s="496" t="s">
        <v>48</v>
      </c>
      <c r="AW2" s="490" t="s">
        <v>49</v>
      </c>
      <c r="AX2" s="490" t="s">
        <v>50</v>
      </c>
      <c r="AY2" s="490" t="s">
        <v>51</v>
      </c>
      <c r="AZ2" s="490" t="s">
        <v>52</v>
      </c>
      <c r="BA2" s="490" t="s">
        <v>53</v>
      </c>
      <c r="BB2" s="492" t="s">
        <v>54</v>
      </c>
      <c r="BC2" s="494" t="s">
        <v>55</v>
      </c>
      <c r="BD2" s="490" t="s">
        <v>56</v>
      </c>
      <c r="BE2" s="490" t="s">
        <v>57</v>
      </c>
      <c r="BF2" s="490" t="s">
        <v>58</v>
      </c>
      <c r="BG2" s="490" t="s">
        <v>59</v>
      </c>
      <c r="BH2" s="490" t="s">
        <v>60</v>
      </c>
      <c r="BI2" s="490" t="s">
        <v>61</v>
      </c>
      <c r="BJ2" s="490" t="s">
        <v>62</v>
      </c>
      <c r="BK2" s="490" t="s">
        <v>63</v>
      </c>
      <c r="BL2" s="490" t="s">
        <v>64</v>
      </c>
      <c r="BM2" s="492" t="s">
        <v>65</v>
      </c>
      <c r="BN2" s="494" t="s">
        <v>66</v>
      </c>
      <c r="BO2" s="490" t="s">
        <v>67</v>
      </c>
      <c r="BP2" s="490" t="s">
        <v>68</v>
      </c>
      <c r="BQ2" s="490" t="s">
        <v>69</v>
      </c>
      <c r="BR2" s="490" t="s">
        <v>70</v>
      </c>
      <c r="BS2" s="490" t="s">
        <v>71</v>
      </c>
      <c r="BT2" s="490" t="s">
        <v>72</v>
      </c>
      <c r="BU2" s="490" t="s">
        <v>73</v>
      </c>
      <c r="BV2" s="490" t="s">
        <v>74</v>
      </c>
      <c r="BW2" s="490" t="s">
        <v>75</v>
      </c>
      <c r="BX2" s="490" t="s">
        <v>76</v>
      </c>
      <c r="BY2" s="490" t="s">
        <v>77</v>
      </c>
      <c r="BZ2" s="490" t="s">
        <v>78</v>
      </c>
      <c r="CA2" s="490" t="s">
        <v>79</v>
      </c>
      <c r="CB2" s="490" t="s">
        <v>80</v>
      </c>
      <c r="CC2" s="490" t="s">
        <v>81</v>
      </c>
      <c r="CD2" s="490" t="s">
        <v>82</v>
      </c>
      <c r="CE2" s="490" t="s">
        <v>83</v>
      </c>
      <c r="CF2" s="490" t="s">
        <v>84</v>
      </c>
      <c r="CG2" s="490" t="s">
        <v>85</v>
      </c>
      <c r="CH2" s="490" t="s">
        <v>86</v>
      </c>
      <c r="CI2" s="490" t="s">
        <v>87</v>
      </c>
      <c r="CJ2" s="490" t="s">
        <v>88</v>
      </c>
      <c r="CK2" s="490" t="s">
        <v>89</v>
      </c>
      <c r="CL2" s="490" t="s">
        <v>90</v>
      </c>
      <c r="CM2" s="490" t="s">
        <v>91</v>
      </c>
      <c r="CN2" s="490" t="s">
        <v>92</v>
      </c>
      <c r="CO2" s="490" t="s">
        <v>93</v>
      </c>
      <c r="CP2" s="490" t="s">
        <v>94</v>
      </c>
      <c r="CQ2" s="490" t="s">
        <v>95</v>
      </c>
      <c r="CR2" s="490" t="s">
        <v>96</v>
      </c>
      <c r="CS2" s="490" t="s">
        <v>97</v>
      </c>
      <c r="CT2" s="490" t="s">
        <v>98</v>
      </c>
      <c r="CU2" s="490" t="s">
        <v>99</v>
      </c>
      <c r="CV2" s="490" t="s">
        <v>100</v>
      </c>
      <c r="CW2" s="492" t="s">
        <v>101</v>
      </c>
    </row>
    <row r="3" spans="1:101" ht="54.95" customHeight="1">
      <c r="A3" s="499"/>
      <c r="B3" s="501"/>
      <c r="C3" s="503"/>
      <c r="D3" s="495"/>
      <c r="E3" s="491"/>
      <c r="F3" s="491"/>
      <c r="G3" s="491"/>
      <c r="H3" s="491"/>
      <c r="I3" s="491"/>
      <c r="J3" s="491"/>
      <c r="K3" s="491"/>
      <c r="L3" s="491"/>
      <c r="M3" s="491"/>
      <c r="N3" s="491"/>
      <c r="O3" s="491"/>
      <c r="P3" s="491"/>
      <c r="Q3" s="491"/>
      <c r="R3" s="491"/>
      <c r="S3" s="491"/>
      <c r="T3" s="493"/>
      <c r="U3" s="495"/>
      <c r="V3" s="491"/>
      <c r="W3" s="491"/>
      <c r="X3" s="491"/>
      <c r="Y3" s="491"/>
      <c r="Z3" s="491"/>
      <c r="AA3" s="491"/>
      <c r="AB3" s="491"/>
      <c r="AC3" s="491"/>
      <c r="AD3" s="491"/>
      <c r="AE3" s="491"/>
      <c r="AF3" s="491"/>
      <c r="AG3" s="491"/>
      <c r="AH3" s="491"/>
      <c r="AI3" s="491"/>
      <c r="AJ3" s="491"/>
      <c r="AK3" s="491"/>
      <c r="AL3" s="491"/>
      <c r="AM3" s="491"/>
      <c r="AN3" s="491"/>
      <c r="AO3" s="491"/>
      <c r="AP3" s="491"/>
      <c r="AQ3" s="491"/>
      <c r="AR3" s="493"/>
      <c r="AS3" s="495"/>
      <c r="AT3" s="491"/>
      <c r="AU3" s="491"/>
      <c r="AV3" s="497"/>
      <c r="AW3" s="491"/>
      <c r="AX3" s="491"/>
      <c r="AY3" s="491"/>
      <c r="AZ3" s="491"/>
      <c r="BA3" s="491"/>
      <c r="BB3" s="493"/>
      <c r="BC3" s="495"/>
      <c r="BD3" s="491"/>
      <c r="BE3" s="491"/>
      <c r="BF3" s="491"/>
      <c r="BG3" s="491"/>
      <c r="BH3" s="491"/>
      <c r="BI3" s="491"/>
      <c r="BJ3" s="491"/>
      <c r="BK3" s="491"/>
      <c r="BL3" s="491"/>
      <c r="BM3" s="493"/>
      <c r="BN3" s="495"/>
      <c r="BO3" s="491"/>
      <c r="BP3" s="491"/>
      <c r="BQ3" s="491"/>
      <c r="BR3" s="491"/>
      <c r="BS3" s="491"/>
      <c r="BT3" s="491"/>
      <c r="BU3" s="491"/>
      <c r="BV3" s="491"/>
      <c r="BW3" s="491"/>
      <c r="BX3" s="491"/>
      <c r="BY3" s="491"/>
      <c r="BZ3" s="491"/>
      <c r="CA3" s="491"/>
      <c r="CB3" s="491"/>
      <c r="CC3" s="491"/>
      <c r="CD3" s="491"/>
      <c r="CE3" s="491"/>
      <c r="CF3" s="491"/>
      <c r="CG3" s="491"/>
      <c r="CH3" s="491"/>
      <c r="CI3" s="491"/>
      <c r="CJ3" s="491"/>
      <c r="CK3" s="491"/>
      <c r="CL3" s="491"/>
      <c r="CM3" s="491"/>
      <c r="CN3" s="491"/>
      <c r="CO3" s="491"/>
      <c r="CP3" s="491"/>
      <c r="CQ3" s="491"/>
      <c r="CR3" s="491"/>
      <c r="CS3" s="491"/>
      <c r="CT3" s="491"/>
      <c r="CU3" s="491"/>
      <c r="CV3" s="491"/>
      <c r="CW3" s="493"/>
    </row>
    <row r="4" spans="1:101" ht="54.95" customHeight="1">
      <c r="A4" s="499"/>
      <c r="B4" s="501"/>
      <c r="C4" s="503"/>
      <c r="D4" s="495"/>
      <c r="E4" s="491"/>
      <c r="F4" s="491"/>
      <c r="G4" s="491"/>
      <c r="H4" s="491"/>
      <c r="I4" s="491"/>
      <c r="J4" s="491"/>
      <c r="K4" s="491"/>
      <c r="L4" s="491"/>
      <c r="M4" s="491"/>
      <c r="N4" s="491"/>
      <c r="O4" s="491"/>
      <c r="P4" s="491"/>
      <c r="Q4" s="491"/>
      <c r="R4" s="491"/>
      <c r="S4" s="491"/>
      <c r="T4" s="493"/>
      <c r="U4" s="495"/>
      <c r="V4" s="491"/>
      <c r="W4" s="491"/>
      <c r="X4" s="491"/>
      <c r="Y4" s="491"/>
      <c r="Z4" s="491"/>
      <c r="AA4" s="491"/>
      <c r="AB4" s="491"/>
      <c r="AC4" s="491"/>
      <c r="AD4" s="491"/>
      <c r="AE4" s="491"/>
      <c r="AF4" s="491"/>
      <c r="AG4" s="491"/>
      <c r="AH4" s="491"/>
      <c r="AI4" s="491"/>
      <c r="AJ4" s="491"/>
      <c r="AK4" s="491"/>
      <c r="AL4" s="491"/>
      <c r="AM4" s="491"/>
      <c r="AN4" s="491"/>
      <c r="AO4" s="491"/>
      <c r="AP4" s="491"/>
      <c r="AQ4" s="491"/>
      <c r="AR4" s="493"/>
      <c r="AS4" s="495"/>
      <c r="AT4" s="491"/>
      <c r="AU4" s="491"/>
      <c r="AV4" s="497"/>
      <c r="AW4" s="491"/>
      <c r="AX4" s="491"/>
      <c r="AY4" s="491"/>
      <c r="AZ4" s="491"/>
      <c r="BA4" s="491"/>
      <c r="BB4" s="493"/>
      <c r="BC4" s="495"/>
      <c r="BD4" s="491"/>
      <c r="BE4" s="491"/>
      <c r="BF4" s="491"/>
      <c r="BG4" s="491"/>
      <c r="BH4" s="491"/>
      <c r="BI4" s="491"/>
      <c r="BJ4" s="491"/>
      <c r="BK4" s="491"/>
      <c r="BL4" s="491"/>
      <c r="BM4" s="493"/>
      <c r="BN4" s="495"/>
      <c r="BO4" s="491"/>
      <c r="BP4" s="491"/>
      <c r="BQ4" s="491"/>
      <c r="BR4" s="491"/>
      <c r="BS4" s="491"/>
      <c r="BT4" s="491"/>
      <c r="BU4" s="491"/>
      <c r="BV4" s="491"/>
      <c r="BW4" s="491"/>
      <c r="BX4" s="491"/>
      <c r="BY4" s="491"/>
      <c r="BZ4" s="491"/>
      <c r="CA4" s="491"/>
      <c r="CB4" s="491"/>
      <c r="CC4" s="491"/>
      <c r="CD4" s="491"/>
      <c r="CE4" s="491"/>
      <c r="CF4" s="491"/>
      <c r="CG4" s="491"/>
      <c r="CH4" s="491"/>
      <c r="CI4" s="491"/>
      <c r="CJ4" s="491"/>
      <c r="CK4" s="491"/>
      <c r="CL4" s="491"/>
      <c r="CM4" s="491"/>
      <c r="CN4" s="491"/>
      <c r="CO4" s="491"/>
      <c r="CP4" s="491"/>
      <c r="CQ4" s="491"/>
      <c r="CR4" s="491"/>
      <c r="CS4" s="491"/>
      <c r="CT4" s="491"/>
      <c r="CU4" s="491"/>
      <c r="CV4" s="491"/>
      <c r="CW4" s="493"/>
    </row>
    <row r="5" spans="1:101" ht="9.75" customHeight="1">
      <c r="A5" s="213"/>
      <c r="B5" s="214"/>
      <c r="C5" s="215"/>
      <c r="D5" s="216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8"/>
      <c r="U5" s="216"/>
      <c r="V5" s="217"/>
      <c r="W5" s="217"/>
      <c r="X5" s="217"/>
      <c r="Y5" s="217"/>
      <c r="Z5" s="217"/>
      <c r="AA5" s="217"/>
      <c r="AB5" s="217"/>
      <c r="AC5" s="217"/>
      <c r="AD5" s="217"/>
      <c r="AE5" s="217"/>
      <c r="AF5" s="217"/>
      <c r="AG5" s="217"/>
      <c r="AH5" s="217"/>
      <c r="AI5" s="217"/>
      <c r="AJ5" s="217"/>
      <c r="AK5" s="217"/>
      <c r="AL5" s="217"/>
      <c r="AM5" s="217"/>
      <c r="AN5" s="217"/>
      <c r="AO5" s="217"/>
      <c r="AP5" s="217"/>
      <c r="AQ5" s="217"/>
      <c r="AR5" s="218"/>
      <c r="AS5" s="216"/>
      <c r="AT5" s="217"/>
      <c r="AU5" s="217"/>
      <c r="AV5" s="217"/>
      <c r="AW5" s="217"/>
      <c r="AX5" s="217"/>
      <c r="AY5" s="217"/>
      <c r="AZ5" s="217"/>
      <c r="BA5" s="217"/>
      <c r="BB5" s="218"/>
      <c r="BC5" s="216"/>
      <c r="BD5" s="217"/>
      <c r="BE5" s="217"/>
      <c r="BF5" s="217"/>
      <c r="BG5" s="217"/>
      <c r="BH5" s="217"/>
      <c r="BI5" s="217"/>
      <c r="BJ5" s="217"/>
      <c r="BK5" s="217"/>
      <c r="BL5" s="217"/>
      <c r="BM5" s="218"/>
      <c r="BN5" s="216"/>
      <c r="BO5" s="217"/>
      <c r="BP5" s="217"/>
      <c r="BQ5" s="217"/>
      <c r="BR5" s="217"/>
      <c r="BS5" s="217"/>
      <c r="BT5" s="217"/>
      <c r="BU5" s="217"/>
      <c r="BV5" s="217"/>
      <c r="BW5" s="217"/>
      <c r="BX5" s="217"/>
      <c r="BY5" s="217"/>
      <c r="BZ5" s="217"/>
      <c r="CA5" s="217"/>
      <c r="CB5" s="217"/>
      <c r="CC5" s="217"/>
      <c r="CD5" s="217"/>
      <c r="CE5" s="217"/>
      <c r="CF5" s="217"/>
      <c r="CG5" s="217"/>
      <c r="CH5" s="217"/>
      <c r="CI5" s="217"/>
      <c r="CJ5" s="217"/>
      <c r="CK5" s="217"/>
      <c r="CL5" s="217"/>
      <c r="CM5" s="217"/>
      <c r="CN5" s="217"/>
      <c r="CO5" s="217"/>
      <c r="CP5" s="217"/>
      <c r="CQ5" s="217"/>
      <c r="CR5" s="217"/>
      <c r="CS5" s="217"/>
      <c r="CT5" s="217"/>
      <c r="CU5" s="217"/>
      <c r="CV5" s="217"/>
      <c r="CW5" s="218"/>
    </row>
    <row r="6" spans="1:101" ht="15.75">
      <c r="A6" s="219" t="s">
        <v>102</v>
      </c>
      <c r="B6" s="220" t="s">
        <v>103</v>
      </c>
      <c r="C6" s="221">
        <f>C9+C16+C27+C38+C40+C42+C44+C46+C48+C50+C52+C54+C56+C58+C60+C62+C64+C66+C68</f>
        <v>3274.92</v>
      </c>
      <c r="D6" s="221">
        <f t="shared" ref="D6:BO6" si="0">D9+D16+D27+D38+D40+D42+D44+D46+D48+D50+D52+D54+D56+D58+D60+D62+D64+D66+D68</f>
        <v>0</v>
      </c>
      <c r="E6" s="221">
        <f t="shared" si="0"/>
        <v>0</v>
      </c>
      <c r="F6" s="221">
        <f t="shared" si="0"/>
        <v>6.38</v>
      </c>
      <c r="G6" s="221">
        <f t="shared" si="0"/>
        <v>450.15999999999997</v>
      </c>
      <c r="H6" s="221">
        <f t="shared" si="0"/>
        <v>0</v>
      </c>
      <c r="I6" s="221">
        <f t="shared" si="0"/>
        <v>0</v>
      </c>
      <c r="J6" s="221">
        <f t="shared" si="0"/>
        <v>0</v>
      </c>
      <c r="K6" s="221">
        <f t="shared" si="0"/>
        <v>0</v>
      </c>
      <c r="L6" s="221">
        <f t="shared" si="0"/>
        <v>0</v>
      </c>
      <c r="M6" s="221">
        <f t="shared" si="0"/>
        <v>0</v>
      </c>
      <c r="N6" s="221">
        <f t="shared" si="0"/>
        <v>0</v>
      </c>
      <c r="O6" s="221">
        <f t="shared" si="0"/>
        <v>12.89</v>
      </c>
      <c r="P6" s="221">
        <f t="shared" si="0"/>
        <v>0</v>
      </c>
      <c r="Q6" s="221">
        <f t="shared" si="0"/>
        <v>0</v>
      </c>
      <c r="R6" s="221">
        <f t="shared" si="0"/>
        <v>0</v>
      </c>
      <c r="S6" s="221">
        <f t="shared" si="0"/>
        <v>77.05</v>
      </c>
      <c r="T6" s="221">
        <f t="shared" si="0"/>
        <v>0</v>
      </c>
      <c r="U6" s="221">
        <f t="shared" si="0"/>
        <v>0</v>
      </c>
      <c r="V6" s="221">
        <f t="shared" si="0"/>
        <v>0</v>
      </c>
      <c r="W6" s="221">
        <f t="shared" si="0"/>
        <v>0</v>
      </c>
      <c r="X6" s="221">
        <f t="shared" si="0"/>
        <v>0</v>
      </c>
      <c r="Y6" s="221">
        <f t="shared" si="0"/>
        <v>0</v>
      </c>
      <c r="Z6" s="221">
        <f t="shared" si="0"/>
        <v>5.69</v>
      </c>
      <c r="AA6" s="221">
        <f t="shared" si="0"/>
        <v>0</v>
      </c>
      <c r="AB6" s="221">
        <f t="shared" si="0"/>
        <v>0</v>
      </c>
      <c r="AC6" s="221">
        <f t="shared" si="0"/>
        <v>0</v>
      </c>
      <c r="AD6" s="221">
        <f t="shared" si="0"/>
        <v>0</v>
      </c>
      <c r="AE6" s="221">
        <f t="shared" si="0"/>
        <v>0</v>
      </c>
      <c r="AF6" s="221">
        <f t="shared" si="0"/>
        <v>0</v>
      </c>
      <c r="AG6" s="221">
        <f t="shared" si="0"/>
        <v>928.65</v>
      </c>
      <c r="AH6" s="221">
        <f t="shared" si="0"/>
        <v>0</v>
      </c>
      <c r="AI6" s="221">
        <f t="shared" si="0"/>
        <v>0</v>
      </c>
      <c r="AJ6" s="221">
        <f t="shared" si="0"/>
        <v>0</v>
      </c>
      <c r="AK6" s="221">
        <f t="shared" si="0"/>
        <v>0</v>
      </c>
      <c r="AL6" s="221">
        <f t="shared" si="0"/>
        <v>0</v>
      </c>
      <c r="AM6" s="221">
        <f t="shared" si="0"/>
        <v>0</v>
      </c>
      <c r="AN6" s="221">
        <f t="shared" si="0"/>
        <v>0</v>
      </c>
      <c r="AO6" s="221">
        <f t="shared" si="0"/>
        <v>0</v>
      </c>
      <c r="AP6" s="221">
        <f t="shared" si="0"/>
        <v>0</v>
      </c>
      <c r="AQ6" s="221">
        <f t="shared" si="0"/>
        <v>0</v>
      </c>
      <c r="AR6" s="221">
        <f t="shared" si="0"/>
        <v>380.93</v>
      </c>
      <c r="AS6" s="221">
        <f t="shared" si="0"/>
        <v>506.59</v>
      </c>
      <c r="AT6" s="221">
        <f t="shared" si="0"/>
        <v>0</v>
      </c>
      <c r="AU6" s="221">
        <f t="shared" si="0"/>
        <v>0</v>
      </c>
      <c r="AV6" s="221">
        <f t="shared" si="0"/>
        <v>0</v>
      </c>
      <c r="AW6" s="221">
        <f t="shared" si="0"/>
        <v>0</v>
      </c>
      <c r="AX6" s="221">
        <f t="shared" si="0"/>
        <v>34.65</v>
      </c>
      <c r="AY6" s="221">
        <f t="shared" si="0"/>
        <v>21.23</v>
      </c>
      <c r="AZ6" s="221">
        <f t="shared" si="0"/>
        <v>0</v>
      </c>
      <c r="BA6" s="221">
        <f t="shared" si="0"/>
        <v>54.15</v>
      </c>
      <c r="BB6" s="221">
        <f t="shared" si="0"/>
        <v>229.44</v>
      </c>
      <c r="BC6" s="221">
        <f t="shared" si="0"/>
        <v>0</v>
      </c>
      <c r="BD6" s="221">
        <f t="shared" si="0"/>
        <v>0</v>
      </c>
      <c r="BE6" s="221">
        <f t="shared" si="0"/>
        <v>0</v>
      </c>
      <c r="BF6" s="221">
        <f t="shared" si="0"/>
        <v>0</v>
      </c>
      <c r="BG6" s="221">
        <f t="shared" si="0"/>
        <v>0</v>
      </c>
      <c r="BH6" s="221">
        <f t="shared" si="0"/>
        <v>0</v>
      </c>
      <c r="BI6" s="221">
        <f t="shared" si="0"/>
        <v>0</v>
      </c>
      <c r="BJ6" s="221">
        <f t="shared" si="0"/>
        <v>0</v>
      </c>
      <c r="BK6" s="221">
        <f t="shared" si="0"/>
        <v>0</v>
      </c>
      <c r="BL6" s="221">
        <f t="shared" si="0"/>
        <v>0</v>
      </c>
      <c r="BM6" s="221">
        <f t="shared" si="0"/>
        <v>0</v>
      </c>
      <c r="BN6" s="221">
        <f t="shared" si="0"/>
        <v>0</v>
      </c>
      <c r="BO6" s="221">
        <f t="shared" si="0"/>
        <v>0</v>
      </c>
      <c r="BP6" s="221">
        <f t="shared" ref="BP6:CW6" si="1">BP9+BP16+BP27+BP38+BP40+BP42+BP44+BP46+BP48+BP50+BP52+BP54+BP56+BP58+BP60+BP62+BP64+BP66+BP68</f>
        <v>17.600000000000001</v>
      </c>
      <c r="BQ6" s="221">
        <f t="shared" si="1"/>
        <v>0</v>
      </c>
      <c r="BR6" s="221">
        <f t="shared" si="1"/>
        <v>0</v>
      </c>
      <c r="BS6" s="221">
        <f t="shared" si="1"/>
        <v>0</v>
      </c>
      <c r="BT6" s="221">
        <f t="shared" si="1"/>
        <v>0</v>
      </c>
      <c r="BU6" s="221">
        <f t="shared" si="1"/>
        <v>0</v>
      </c>
      <c r="BV6" s="221">
        <f t="shared" si="1"/>
        <v>0</v>
      </c>
      <c r="BW6" s="221">
        <f t="shared" si="1"/>
        <v>0</v>
      </c>
      <c r="BX6" s="221">
        <f t="shared" si="1"/>
        <v>541.62</v>
      </c>
      <c r="BY6" s="221">
        <f t="shared" si="1"/>
        <v>0</v>
      </c>
      <c r="BZ6" s="221">
        <f t="shared" si="1"/>
        <v>0</v>
      </c>
      <c r="CA6" s="221">
        <f t="shared" si="1"/>
        <v>0</v>
      </c>
      <c r="CB6" s="221">
        <f t="shared" si="1"/>
        <v>0</v>
      </c>
      <c r="CC6" s="221">
        <f t="shared" si="1"/>
        <v>7.89</v>
      </c>
      <c r="CD6" s="221">
        <f t="shared" si="1"/>
        <v>0</v>
      </c>
      <c r="CE6" s="221">
        <f t="shared" si="1"/>
        <v>0</v>
      </c>
      <c r="CF6" s="221">
        <f t="shared" si="1"/>
        <v>0</v>
      </c>
      <c r="CG6" s="221">
        <f t="shared" si="1"/>
        <v>0</v>
      </c>
      <c r="CH6" s="221">
        <f t="shared" si="1"/>
        <v>0</v>
      </c>
      <c r="CI6" s="221">
        <f t="shared" si="1"/>
        <v>0</v>
      </c>
      <c r="CJ6" s="221">
        <f t="shared" si="1"/>
        <v>0</v>
      </c>
      <c r="CK6" s="221">
        <f t="shared" si="1"/>
        <v>0</v>
      </c>
      <c r="CL6" s="221">
        <f t="shared" si="1"/>
        <v>0</v>
      </c>
      <c r="CM6" s="221">
        <f t="shared" si="1"/>
        <v>0</v>
      </c>
      <c r="CN6" s="221">
        <f t="shared" si="1"/>
        <v>0</v>
      </c>
      <c r="CO6" s="221">
        <f t="shared" si="1"/>
        <v>0</v>
      </c>
      <c r="CP6" s="221">
        <f t="shared" si="1"/>
        <v>0</v>
      </c>
      <c r="CQ6" s="221">
        <f t="shared" si="1"/>
        <v>0</v>
      </c>
      <c r="CR6" s="221">
        <f t="shared" si="1"/>
        <v>0</v>
      </c>
      <c r="CS6" s="221">
        <f t="shared" si="1"/>
        <v>0</v>
      </c>
      <c r="CT6" s="221">
        <f t="shared" si="1"/>
        <v>0</v>
      </c>
      <c r="CU6" s="221">
        <f t="shared" si="1"/>
        <v>0</v>
      </c>
      <c r="CV6" s="221">
        <f t="shared" si="1"/>
        <v>0</v>
      </c>
      <c r="CW6" s="221">
        <f t="shared" si="1"/>
        <v>0</v>
      </c>
    </row>
    <row r="7" spans="1:101" ht="15.75">
      <c r="A7" s="222" t="s">
        <v>104</v>
      </c>
      <c r="B7" s="223" t="s">
        <v>105</v>
      </c>
      <c r="C7" s="224"/>
      <c r="D7" s="225"/>
      <c r="E7" s="226"/>
      <c r="F7" s="226"/>
      <c r="G7" s="226"/>
      <c r="H7" s="226"/>
      <c r="I7" s="226"/>
      <c r="J7" s="226"/>
      <c r="K7" s="226"/>
      <c r="L7" s="226"/>
      <c r="M7" s="226"/>
      <c r="N7" s="226"/>
      <c r="O7" s="226"/>
      <c r="P7" s="226"/>
      <c r="Q7" s="226"/>
      <c r="R7" s="226"/>
      <c r="S7" s="226"/>
      <c r="T7" s="224"/>
      <c r="U7" s="225"/>
      <c r="V7" s="226"/>
      <c r="W7" s="226"/>
      <c r="X7" s="226"/>
      <c r="Y7" s="226"/>
      <c r="Z7" s="226"/>
      <c r="AA7" s="226"/>
      <c r="AB7" s="226"/>
      <c r="AC7" s="226"/>
      <c r="AD7" s="226"/>
      <c r="AE7" s="226"/>
      <c r="AF7" s="226"/>
      <c r="AG7" s="226"/>
      <c r="AH7" s="226"/>
      <c r="AI7" s="226"/>
      <c r="AJ7" s="226"/>
      <c r="AK7" s="226"/>
      <c r="AL7" s="226"/>
      <c r="AM7" s="226"/>
      <c r="AN7" s="226"/>
      <c r="AO7" s="226"/>
      <c r="AP7" s="226"/>
      <c r="AQ7" s="226"/>
      <c r="AR7" s="224"/>
      <c r="AS7" s="225"/>
      <c r="AT7" s="226"/>
      <c r="AU7" s="226"/>
      <c r="AV7" s="226"/>
      <c r="AW7" s="226"/>
      <c r="AX7" s="226"/>
      <c r="AY7" s="226"/>
      <c r="AZ7" s="226"/>
      <c r="BA7" s="226"/>
      <c r="BB7" s="224"/>
      <c r="BC7" s="225"/>
      <c r="BD7" s="226"/>
      <c r="BE7" s="226"/>
      <c r="BF7" s="226"/>
      <c r="BG7" s="226"/>
      <c r="BH7" s="226"/>
      <c r="BI7" s="226"/>
      <c r="BJ7" s="226"/>
      <c r="BK7" s="226"/>
      <c r="BL7" s="226"/>
      <c r="BM7" s="224"/>
      <c r="BN7" s="225"/>
      <c r="BO7" s="226"/>
      <c r="BP7" s="226"/>
      <c r="BQ7" s="226"/>
      <c r="BR7" s="226"/>
      <c r="BS7" s="226"/>
      <c r="BT7" s="226"/>
      <c r="BU7" s="226"/>
      <c r="BV7" s="226"/>
      <c r="BW7" s="226"/>
      <c r="BX7" s="226"/>
      <c r="BY7" s="226"/>
      <c r="BZ7" s="226"/>
      <c r="CA7" s="226"/>
      <c r="CB7" s="226"/>
      <c r="CC7" s="226"/>
      <c r="CD7" s="226"/>
      <c r="CE7" s="226"/>
      <c r="CF7" s="226"/>
      <c r="CG7" s="226"/>
      <c r="CH7" s="226"/>
      <c r="CI7" s="226"/>
      <c r="CJ7" s="226"/>
      <c r="CK7" s="226"/>
      <c r="CL7" s="226"/>
      <c r="CM7" s="226"/>
      <c r="CN7" s="226"/>
      <c r="CO7" s="226"/>
      <c r="CP7" s="226"/>
      <c r="CQ7" s="226"/>
      <c r="CR7" s="226"/>
      <c r="CS7" s="226"/>
      <c r="CT7" s="226"/>
      <c r="CU7" s="226"/>
      <c r="CV7" s="226"/>
      <c r="CW7" s="224"/>
    </row>
    <row r="8" spans="1:101" ht="15.75">
      <c r="A8" s="227" t="s">
        <v>106</v>
      </c>
      <c r="B8" s="223" t="s">
        <v>107</v>
      </c>
      <c r="C8" s="224">
        <f>C10+C12</f>
        <v>7.0000000000000007E-2</v>
      </c>
      <c r="D8" s="225">
        <f>D10+D12</f>
        <v>0</v>
      </c>
      <c r="E8" s="226">
        <f t="shared" ref="E8:BP9" si="2">E10+E12</f>
        <v>0</v>
      </c>
      <c r="F8" s="226">
        <f t="shared" si="2"/>
        <v>0</v>
      </c>
      <c r="G8" s="226">
        <f t="shared" si="2"/>
        <v>0</v>
      </c>
      <c r="H8" s="226">
        <f t="shared" si="2"/>
        <v>0</v>
      </c>
      <c r="I8" s="226">
        <f t="shared" si="2"/>
        <v>0</v>
      </c>
      <c r="J8" s="226">
        <f t="shared" si="2"/>
        <v>0</v>
      </c>
      <c r="K8" s="226">
        <f t="shared" si="2"/>
        <v>0</v>
      </c>
      <c r="L8" s="226">
        <f t="shared" si="2"/>
        <v>0</v>
      </c>
      <c r="M8" s="226">
        <f t="shared" si="2"/>
        <v>0</v>
      </c>
      <c r="N8" s="226">
        <f t="shared" si="2"/>
        <v>0</v>
      </c>
      <c r="O8" s="226">
        <f t="shared" si="2"/>
        <v>0</v>
      </c>
      <c r="P8" s="226">
        <f t="shared" si="2"/>
        <v>0</v>
      </c>
      <c r="Q8" s="226">
        <f t="shared" si="2"/>
        <v>0</v>
      </c>
      <c r="R8" s="226">
        <f t="shared" si="2"/>
        <v>0</v>
      </c>
      <c r="S8" s="226">
        <f t="shared" si="2"/>
        <v>0</v>
      </c>
      <c r="T8" s="224">
        <f t="shared" si="2"/>
        <v>0</v>
      </c>
      <c r="U8" s="225">
        <f t="shared" si="2"/>
        <v>0</v>
      </c>
      <c r="V8" s="226">
        <f t="shared" si="2"/>
        <v>0</v>
      </c>
      <c r="W8" s="226">
        <f t="shared" si="2"/>
        <v>0</v>
      </c>
      <c r="X8" s="226">
        <f t="shared" si="2"/>
        <v>0</v>
      </c>
      <c r="Y8" s="226">
        <f t="shared" si="2"/>
        <v>0</v>
      </c>
      <c r="Z8" s="226">
        <f t="shared" si="2"/>
        <v>0</v>
      </c>
      <c r="AA8" s="226">
        <f t="shared" si="2"/>
        <v>0</v>
      </c>
      <c r="AB8" s="226">
        <f t="shared" si="2"/>
        <v>0</v>
      </c>
      <c r="AC8" s="226">
        <f t="shared" si="2"/>
        <v>0</v>
      </c>
      <c r="AD8" s="226">
        <f t="shared" si="2"/>
        <v>0</v>
      </c>
      <c r="AE8" s="226">
        <f t="shared" si="2"/>
        <v>0</v>
      </c>
      <c r="AF8" s="226">
        <f t="shared" si="2"/>
        <v>0</v>
      </c>
      <c r="AG8" s="226">
        <f t="shared" si="2"/>
        <v>0</v>
      </c>
      <c r="AH8" s="226">
        <f t="shared" si="2"/>
        <v>0</v>
      </c>
      <c r="AI8" s="226">
        <f t="shared" si="2"/>
        <v>0</v>
      </c>
      <c r="AJ8" s="226">
        <f t="shared" si="2"/>
        <v>0</v>
      </c>
      <c r="AK8" s="226">
        <f t="shared" si="2"/>
        <v>0</v>
      </c>
      <c r="AL8" s="226">
        <f t="shared" si="2"/>
        <v>0</v>
      </c>
      <c r="AM8" s="226">
        <f t="shared" si="2"/>
        <v>0</v>
      </c>
      <c r="AN8" s="226">
        <f t="shared" si="2"/>
        <v>0</v>
      </c>
      <c r="AO8" s="226">
        <f t="shared" si="2"/>
        <v>0</v>
      </c>
      <c r="AP8" s="226">
        <f t="shared" si="2"/>
        <v>0</v>
      </c>
      <c r="AQ8" s="226">
        <f t="shared" si="2"/>
        <v>0</v>
      </c>
      <c r="AR8" s="224">
        <f t="shared" si="2"/>
        <v>0</v>
      </c>
      <c r="AS8" s="225">
        <f t="shared" si="2"/>
        <v>0</v>
      </c>
      <c r="AT8" s="226">
        <f t="shared" si="2"/>
        <v>0</v>
      </c>
      <c r="AU8" s="226">
        <f t="shared" si="2"/>
        <v>0</v>
      </c>
      <c r="AV8" s="226">
        <f t="shared" si="2"/>
        <v>0</v>
      </c>
      <c r="AW8" s="226">
        <f t="shared" si="2"/>
        <v>0</v>
      </c>
      <c r="AX8" s="226">
        <f t="shared" si="2"/>
        <v>0.05</v>
      </c>
      <c r="AY8" s="226">
        <f t="shared" si="2"/>
        <v>0</v>
      </c>
      <c r="AZ8" s="226">
        <f t="shared" si="2"/>
        <v>0</v>
      </c>
      <c r="BA8" s="226">
        <f t="shared" si="2"/>
        <v>0</v>
      </c>
      <c r="BB8" s="224">
        <f t="shared" si="2"/>
        <v>0</v>
      </c>
      <c r="BC8" s="225">
        <f t="shared" si="2"/>
        <v>0</v>
      </c>
      <c r="BD8" s="226">
        <f t="shared" si="2"/>
        <v>0</v>
      </c>
      <c r="BE8" s="226">
        <f t="shared" si="2"/>
        <v>0</v>
      </c>
      <c r="BF8" s="226">
        <f t="shared" si="2"/>
        <v>0</v>
      </c>
      <c r="BG8" s="226">
        <f t="shared" si="2"/>
        <v>0</v>
      </c>
      <c r="BH8" s="226">
        <f t="shared" si="2"/>
        <v>0</v>
      </c>
      <c r="BI8" s="226">
        <f t="shared" si="2"/>
        <v>0</v>
      </c>
      <c r="BJ8" s="226">
        <f t="shared" si="2"/>
        <v>0</v>
      </c>
      <c r="BK8" s="226">
        <f t="shared" si="2"/>
        <v>0</v>
      </c>
      <c r="BL8" s="226">
        <f t="shared" si="2"/>
        <v>0</v>
      </c>
      <c r="BM8" s="224">
        <f t="shared" si="2"/>
        <v>0</v>
      </c>
      <c r="BN8" s="225">
        <f t="shared" si="2"/>
        <v>0</v>
      </c>
      <c r="BO8" s="226">
        <f t="shared" si="2"/>
        <v>0</v>
      </c>
      <c r="BP8" s="226">
        <f t="shared" si="2"/>
        <v>0.02</v>
      </c>
      <c r="BQ8" s="226">
        <f t="shared" ref="BQ8:CW9" si="3">BQ10+BQ12</f>
        <v>0</v>
      </c>
      <c r="BR8" s="226">
        <f t="shared" si="3"/>
        <v>0</v>
      </c>
      <c r="BS8" s="226">
        <f t="shared" si="3"/>
        <v>0</v>
      </c>
      <c r="BT8" s="226">
        <f t="shared" si="3"/>
        <v>0</v>
      </c>
      <c r="BU8" s="226">
        <f t="shared" si="3"/>
        <v>0</v>
      </c>
      <c r="BV8" s="226">
        <f t="shared" si="3"/>
        <v>0</v>
      </c>
      <c r="BW8" s="226">
        <f t="shared" si="3"/>
        <v>0</v>
      </c>
      <c r="BX8" s="226">
        <f t="shared" si="3"/>
        <v>0</v>
      </c>
      <c r="BY8" s="226">
        <f t="shared" si="3"/>
        <v>0</v>
      </c>
      <c r="BZ8" s="226">
        <f t="shared" si="3"/>
        <v>0</v>
      </c>
      <c r="CA8" s="226">
        <f t="shared" si="3"/>
        <v>0</v>
      </c>
      <c r="CB8" s="226">
        <f t="shared" si="3"/>
        <v>0</v>
      </c>
      <c r="CC8" s="226">
        <f t="shared" si="3"/>
        <v>0</v>
      </c>
      <c r="CD8" s="226">
        <f t="shared" si="3"/>
        <v>0</v>
      </c>
      <c r="CE8" s="226">
        <f t="shared" si="3"/>
        <v>0</v>
      </c>
      <c r="CF8" s="226">
        <f t="shared" si="3"/>
        <v>0</v>
      </c>
      <c r="CG8" s="226">
        <f t="shared" si="3"/>
        <v>0</v>
      </c>
      <c r="CH8" s="226">
        <f t="shared" si="3"/>
        <v>0</v>
      </c>
      <c r="CI8" s="226">
        <f t="shared" si="3"/>
        <v>0</v>
      </c>
      <c r="CJ8" s="226">
        <f t="shared" si="3"/>
        <v>0</v>
      </c>
      <c r="CK8" s="226">
        <f t="shared" si="3"/>
        <v>0</v>
      </c>
      <c r="CL8" s="226">
        <f t="shared" si="3"/>
        <v>0</v>
      </c>
      <c r="CM8" s="226">
        <f t="shared" si="3"/>
        <v>0</v>
      </c>
      <c r="CN8" s="226">
        <f t="shared" si="3"/>
        <v>0</v>
      </c>
      <c r="CO8" s="226">
        <f t="shared" si="3"/>
        <v>0</v>
      </c>
      <c r="CP8" s="226">
        <f t="shared" si="3"/>
        <v>0</v>
      </c>
      <c r="CQ8" s="226">
        <f t="shared" si="3"/>
        <v>0</v>
      </c>
      <c r="CR8" s="226">
        <f t="shared" si="3"/>
        <v>0</v>
      </c>
      <c r="CS8" s="226">
        <f t="shared" si="3"/>
        <v>0</v>
      </c>
      <c r="CT8" s="226">
        <f t="shared" si="3"/>
        <v>0</v>
      </c>
      <c r="CU8" s="226">
        <f t="shared" si="3"/>
        <v>0</v>
      </c>
      <c r="CV8" s="226">
        <f t="shared" si="3"/>
        <v>0</v>
      </c>
      <c r="CW8" s="224">
        <f t="shared" si="3"/>
        <v>0</v>
      </c>
    </row>
    <row r="9" spans="1:101" ht="15.75">
      <c r="A9" s="227"/>
      <c r="B9" s="223" t="s">
        <v>103</v>
      </c>
      <c r="C9" s="228">
        <f>C11+C13</f>
        <v>52.25</v>
      </c>
      <c r="D9" s="229">
        <f>D11+D13</f>
        <v>0</v>
      </c>
      <c r="E9" s="230">
        <f t="shared" si="2"/>
        <v>0</v>
      </c>
      <c r="F9" s="230">
        <f t="shared" si="2"/>
        <v>0</v>
      </c>
      <c r="G9" s="230">
        <f t="shared" si="2"/>
        <v>0</v>
      </c>
      <c r="H9" s="230">
        <f t="shared" si="2"/>
        <v>0</v>
      </c>
      <c r="I9" s="230">
        <f t="shared" si="2"/>
        <v>0</v>
      </c>
      <c r="J9" s="230">
        <f t="shared" si="2"/>
        <v>0</v>
      </c>
      <c r="K9" s="230">
        <f t="shared" si="2"/>
        <v>0</v>
      </c>
      <c r="L9" s="230">
        <f t="shared" si="2"/>
        <v>0</v>
      </c>
      <c r="M9" s="230">
        <f t="shared" si="2"/>
        <v>0</v>
      </c>
      <c r="N9" s="230">
        <f t="shared" si="2"/>
        <v>0</v>
      </c>
      <c r="O9" s="230">
        <f t="shared" si="2"/>
        <v>0</v>
      </c>
      <c r="P9" s="230">
        <f t="shared" si="2"/>
        <v>0</v>
      </c>
      <c r="Q9" s="230">
        <f t="shared" si="2"/>
        <v>0</v>
      </c>
      <c r="R9" s="230">
        <f t="shared" si="2"/>
        <v>0</v>
      </c>
      <c r="S9" s="230">
        <f t="shared" si="2"/>
        <v>0</v>
      </c>
      <c r="T9" s="228">
        <f t="shared" si="2"/>
        <v>0</v>
      </c>
      <c r="U9" s="229">
        <f t="shared" si="2"/>
        <v>0</v>
      </c>
      <c r="V9" s="230">
        <f t="shared" si="2"/>
        <v>0</v>
      </c>
      <c r="W9" s="230">
        <f t="shared" si="2"/>
        <v>0</v>
      </c>
      <c r="X9" s="230">
        <f t="shared" si="2"/>
        <v>0</v>
      </c>
      <c r="Y9" s="230">
        <f t="shared" si="2"/>
        <v>0</v>
      </c>
      <c r="Z9" s="230">
        <f t="shared" si="2"/>
        <v>0</v>
      </c>
      <c r="AA9" s="230">
        <f t="shared" si="2"/>
        <v>0</v>
      </c>
      <c r="AB9" s="230">
        <f t="shared" si="2"/>
        <v>0</v>
      </c>
      <c r="AC9" s="230">
        <f t="shared" si="2"/>
        <v>0</v>
      </c>
      <c r="AD9" s="230">
        <f t="shared" si="2"/>
        <v>0</v>
      </c>
      <c r="AE9" s="230">
        <f t="shared" si="2"/>
        <v>0</v>
      </c>
      <c r="AF9" s="230">
        <f t="shared" si="2"/>
        <v>0</v>
      </c>
      <c r="AG9" s="230">
        <f t="shared" si="2"/>
        <v>0</v>
      </c>
      <c r="AH9" s="230">
        <f t="shared" si="2"/>
        <v>0</v>
      </c>
      <c r="AI9" s="230">
        <f t="shared" si="2"/>
        <v>0</v>
      </c>
      <c r="AJ9" s="230">
        <f t="shared" si="2"/>
        <v>0</v>
      </c>
      <c r="AK9" s="230">
        <f t="shared" si="2"/>
        <v>0</v>
      </c>
      <c r="AL9" s="230">
        <f t="shared" si="2"/>
        <v>0</v>
      </c>
      <c r="AM9" s="230">
        <f t="shared" si="2"/>
        <v>0</v>
      </c>
      <c r="AN9" s="230">
        <f t="shared" si="2"/>
        <v>0</v>
      </c>
      <c r="AO9" s="230">
        <f t="shared" si="2"/>
        <v>0</v>
      </c>
      <c r="AP9" s="230">
        <f t="shared" si="2"/>
        <v>0</v>
      </c>
      <c r="AQ9" s="230">
        <f t="shared" si="2"/>
        <v>0</v>
      </c>
      <c r="AR9" s="228">
        <f t="shared" si="2"/>
        <v>0</v>
      </c>
      <c r="AS9" s="229">
        <f t="shared" si="2"/>
        <v>0</v>
      </c>
      <c r="AT9" s="230">
        <f t="shared" si="2"/>
        <v>0</v>
      </c>
      <c r="AU9" s="230">
        <f t="shared" si="2"/>
        <v>0</v>
      </c>
      <c r="AV9" s="230">
        <f t="shared" si="2"/>
        <v>0</v>
      </c>
      <c r="AW9" s="230">
        <f t="shared" si="2"/>
        <v>0</v>
      </c>
      <c r="AX9" s="230">
        <f t="shared" si="2"/>
        <v>34.65</v>
      </c>
      <c r="AY9" s="230">
        <f t="shared" si="2"/>
        <v>0</v>
      </c>
      <c r="AZ9" s="230">
        <f t="shared" si="2"/>
        <v>0</v>
      </c>
      <c r="BA9" s="230">
        <f t="shared" si="2"/>
        <v>0</v>
      </c>
      <c r="BB9" s="228">
        <f t="shared" si="2"/>
        <v>0</v>
      </c>
      <c r="BC9" s="229">
        <f t="shared" si="2"/>
        <v>0</v>
      </c>
      <c r="BD9" s="230">
        <f t="shared" si="2"/>
        <v>0</v>
      </c>
      <c r="BE9" s="230">
        <f t="shared" si="2"/>
        <v>0</v>
      </c>
      <c r="BF9" s="230">
        <f t="shared" si="2"/>
        <v>0</v>
      </c>
      <c r="BG9" s="230">
        <f t="shared" si="2"/>
        <v>0</v>
      </c>
      <c r="BH9" s="230">
        <f t="shared" si="2"/>
        <v>0</v>
      </c>
      <c r="BI9" s="230">
        <f t="shared" si="2"/>
        <v>0</v>
      </c>
      <c r="BJ9" s="230">
        <f t="shared" si="2"/>
        <v>0</v>
      </c>
      <c r="BK9" s="230">
        <f t="shared" si="2"/>
        <v>0</v>
      </c>
      <c r="BL9" s="230">
        <f t="shared" si="2"/>
        <v>0</v>
      </c>
      <c r="BM9" s="228">
        <f t="shared" si="2"/>
        <v>0</v>
      </c>
      <c r="BN9" s="229">
        <f t="shared" si="2"/>
        <v>0</v>
      </c>
      <c r="BO9" s="230">
        <f t="shared" si="2"/>
        <v>0</v>
      </c>
      <c r="BP9" s="230">
        <f t="shared" si="2"/>
        <v>17.600000000000001</v>
      </c>
      <c r="BQ9" s="230">
        <f t="shared" si="3"/>
        <v>0</v>
      </c>
      <c r="BR9" s="230">
        <f t="shared" si="3"/>
        <v>0</v>
      </c>
      <c r="BS9" s="230">
        <f t="shared" si="3"/>
        <v>0</v>
      </c>
      <c r="BT9" s="230">
        <f t="shared" si="3"/>
        <v>0</v>
      </c>
      <c r="BU9" s="230">
        <f t="shared" si="3"/>
        <v>0</v>
      </c>
      <c r="BV9" s="230">
        <f t="shared" si="3"/>
        <v>0</v>
      </c>
      <c r="BW9" s="230">
        <f t="shared" si="3"/>
        <v>0</v>
      </c>
      <c r="BX9" s="230">
        <f t="shared" si="3"/>
        <v>0</v>
      </c>
      <c r="BY9" s="230">
        <f t="shared" si="3"/>
        <v>0</v>
      </c>
      <c r="BZ9" s="230">
        <f t="shared" si="3"/>
        <v>0</v>
      </c>
      <c r="CA9" s="230">
        <f t="shared" si="3"/>
        <v>0</v>
      </c>
      <c r="CB9" s="230">
        <f t="shared" si="3"/>
        <v>0</v>
      </c>
      <c r="CC9" s="230">
        <f t="shared" si="3"/>
        <v>0</v>
      </c>
      <c r="CD9" s="230">
        <f t="shared" si="3"/>
        <v>0</v>
      </c>
      <c r="CE9" s="230">
        <f t="shared" si="3"/>
        <v>0</v>
      </c>
      <c r="CF9" s="230">
        <f t="shared" si="3"/>
        <v>0</v>
      </c>
      <c r="CG9" s="230">
        <f t="shared" si="3"/>
        <v>0</v>
      </c>
      <c r="CH9" s="230">
        <f t="shared" si="3"/>
        <v>0</v>
      </c>
      <c r="CI9" s="230">
        <f t="shared" si="3"/>
        <v>0</v>
      </c>
      <c r="CJ9" s="230">
        <f t="shared" si="3"/>
        <v>0</v>
      </c>
      <c r="CK9" s="230">
        <f t="shared" si="3"/>
        <v>0</v>
      </c>
      <c r="CL9" s="230">
        <f t="shared" si="3"/>
        <v>0</v>
      </c>
      <c r="CM9" s="230">
        <f t="shared" si="3"/>
        <v>0</v>
      </c>
      <c r="CN9" s="230">
        <f t="shared" si="3"/>
        <v>0</v>
      </c>
      <c r="CO9" s="230">
        <f t="shared" si="3"/>
        <v>0</v>
      </c>
      <c r="CP9" s="230">
        <f t="shared" si="3"/>
        <v>0</v>
      </c>
      <c r="CQ9" s="230">
        <f t="shared" si="3"/>
        <v>0</v>
      </c>
      <c r="CR9" s="230">
        <f t="shared" si="3"/>
        <v>0</v>
      </c>
      <c r="CS9" s="230">
        <f t="shared" si="3"/>
        <v>0</v>
      </c>
      <c r="CT9" s="230">
        <f t="shared" si="3"/>
        <v>0</v>
      </c>
      <c r="CU9" s="230">
        <f t="shared" si="3"/>
        <v>0</v>
      </c>
      <c r="CV9" s="230">
        <f t="shared" si="3"/>
        <v>0</v>
      </c>
      <c r="CW9" s="228">
        <f t="shared" si="3"/>
        <v>0</v>
      </c>
    </row>
    <row r="10" spans="1:101" ht="15.75">
      <c r="A10" s="231" t="s">
        <v>108</v>
      </c>
      <c r="B10" s="232" t="s">
        <v>107</v>
      </c>
      <c r="C10" s="233">
        <f>SUM(D10:CW10)</f>
        <v>0</v>
      </c>
      <c r="D10" s="234"/>
      <c r="E10" s="235"/>
      <c r="F10" s="236"/>
      <c r="G10" s="235"/>
      <c r="H10" s="236"/>
      <c r="I10" s="236"/>
      <c r="J10" s="235"/>
      <c r="K10" s="236"/>
      <c r="L10" s="236"/>
      <c r="M10" s="236"/>
      <c r="N10" s="236"/>
      <c r="O10" s="236"/>
      <c r="P10" s="235"/>
      <c r="Q10" s="236"/>
      <c r="R10" s="236"/>
      <c r="S10" s="236"/>
      <c r="T10" s="237"/>
      <c r="U10" s="234"/>
      <c r="V10" s="235"/>
      <c r="W10" s="235"/>
      <c r="X10" s="235"/>
      <c r="Y10" s="235"/>
      <c r="Z10" s="235"/>
      <c r="AA10" s="235"/>
      <c r="AB10" s="235"/>
      <c r="AC10" s="235"/>
      <c r="AD10" s="235"/>
      <c r="AE10" s="235"/>
      <c r="AF10" s="235"/>
      <c r="AG10" s="235"/>
      <c r="AH10" s="235"/>
      <c r="AI10" s="235"/>
      <c r="AJ10" s="235"/>
      <c r="AK10" s="235"/>
      <c r="AL10" s="235"/>
      <c r="AM10" s="235"/>
      <c r="AN10" s="235"/>
      <c r="AO10" s="238"/>
      <c r="AP10" s="235"/>
      <c r="AQ10" s="235"/>
      <c r="AR10" s="239"/>
      <c r="AS10" s="240"/>
      <c r="AT10" s="241"/>
      <c r="AU10" s="236"/>
      <c r="AV10" s="236"/>
      <c r="AW10" s="235"/>
      <c r="AX10" s="236"/>
      <c r="AY10" s="236"/>
      <c r="AZ10" s="236"/>
      <c r="BA10" s="236"/>
      <c r="BB10" s="239"/>
      <c r="BC10" s="234"/>
      <c r="BD10" s="235"/>
      <c r="BE10" s="236"/>
      <c r="BF10" s="236"/>
      <c r="BG10" s="236"/>
      <c r="BH10" s="236"/>
      <c r="BI10" s="236"/>
      <c r="BJ10" s="236"/>
      <c r="BK10" s="236"/>
      <c r="BL10" s="236"/>
      <c r="BM10" s="239"/>
      <c r="BN10" s="240"/>
      <c r="BO10" s="235"/>
      <c r="BP10" s="236"/>
      <c r="BQ10" s="236"/>
      <c r="BR10" s="236"/>
      <c r="BS10" s="235"/>
      <c r="BT10" s="236"/>
      <c r="BU10" s="236"/>
      <c r="BV10" s="235"/>
      <c r="BW10" s="236"/>
      <c r="BX10" s="235"/>
      <c r="BY10" s="236"/>
      <c r="BZ10" s="236"/>
      <c r="CA10" s="236"/>
      <c r="CB10" s="236"/>
      <c r="CC10" s="236"/>
      <c r="CD10" s="236"/>
      <c r="CE10" s="235"/>
      <c r="CF10" s="236"/>
      <c r="CG10" s="236"/>
      <c r="CH10" s="236"/>
      <c r="CI10" s="236"/>
      <c r="CJ10" s="235"/>
      <c r="CK10" s="235"/>
      <c r="CL10" s="236"/>
      <c r="CM10" s="236"/>
      <c r="CN10" s="235"/>
      <c r="CO10" s="235"/>
      <c r="CP10" s="235"/>
      <c r="CQ10" s="235"/>
      <c r="CR10" s="235"/>
      <c r="CS10" s="235"/>
      <c r="CT10" s="236"/>
      <c r="CU10" s="236"/>
      <c r="CV10" s="235"/>
      <c r="CW10" s="237"/>
    </row>
    <row r="11" spans="1:101" ht="15.75">
      <c r="A11" s="231"/>
      <c r="B11" s="232" t="s">
        <v>103</v>
      </c>
      <c r="C11" s="233">
        <f t="shared" ref="C11:C68" si="4">SUM(D11:CW11)</f>
        <v>0</v>
      </c>
      <c r="D11" s="234"/>
      <c r="E11" s="235"/>
      <c r="F11" s="236"/>
      <c r="G11" s="235"/>
      <c r="H11" s="236"/>
      <c r="I11" s="236"/>
      <c r="J11" s="235"/>
      <c r="K11" s="236"/>
      <c r="L11" s="236"/>
      <c r="M11" s="236"/>
      <c r="N11" s="236"/>
      <c r="O11" s="236"/>
      <c r="P11" s="235"/>
      <c r="Q11" s="236"/>
      <c r="R11" s="236"/>
      <c r="S11" s="236"/>
      <c r="T11" s="237"/>
      <c r="U11" s="234"/>
      <c r="V11" s="235"/>
      <c r="W11" s="235"/>
      <c r="X11" s="235"/>
      <c r="Y11" s="235"/>
      <c r="Z11" s="235"/>
      <c r="AA11" s="235"/>
      <c r="AB11" s="235"/>
      <c r="AC11" s="235"/>
      <c r="AD11" s="235"/>
      <c r="AE11" s="235"/>
      <c r="AF11" s="235"/>
      <c r="AG11" s="235"/>
      <c r="AH11" s="235"/>
      <c r="AI11" s="235"/>
      <c r="AJ11" s="235"/>
      <c r="AK11" s="235"/>
      <c r="AL11" s="235"/>
      <c r="AM11" s="235"/>
      <c r="AN11" s="235"/>
      <c r="AO11" s="238"/>
      <c r="AP11" s="235"/>
      <c r="AQ11" s="235"/>
      <c r="AR11" s="239"/>
      <c r="AS11" s="240"/>
      <c r="AT11" s="242"/>
      <c r="AU11" s="243"/>
      <c r="AV11" s="243"/>
      <c r="AW11" s="242"/>
      <c r="AX11" s="243"/>
      <c r="AY11" s="243"/>
      <c r="AZ11" s="243"/>
      <c r="BA11" s="243"/>
      <c r="BB11" s="244"/>
      <c r="BC11" s="245"/>
      <c r="BD11" s="235"/>
      <c r="BE11" s="235"/>
      <c r="BF11" s="235"/>
      <c r="BG11" s="235"/>
      <c r="BH11" s="235"/>
      <c r="BI11" s="235"/>
      <c r="BJ11" s="235"/>
      <c r="BK11" s="235"/>
      <c r="BL11" s="235"/>
      <c r="BM11" s="239"/>
      <c r="BN11" s="234"/>
      <c r="BO11" s="235"/>
      <c r="BP11" s="236"/>
      <c r="BQ11" s="236"/>
      <c r="BR11" s="236"/>
      <c r="BS11" s="235"/>
      <c r="BT11" s="236"/>
      <c r="BU11" s="236"/>
      <c r="BV11" s="235"/>
      <c r="BW11" s="236"/>
      <c r="BX11" s="235"/>
      <c r="BY11" s="236"/>
      <c r="BZ11" s="236"/>
      <c r="CA11" s="236"/>
      <c r="CB11" s="236"/>
      <c r="CC11" s="236"/>
      <c r="CD11" s="236"/>
      <c r="CE11" s="246"/>
      <c r="CF11" s="247"/>
      <c r="CG11" s="247"/>
      <c r="CH11" s="247"/>
      <c r="CI11" s="247"/>
      <c r="CJ11" s="246"/>
      <c r="CK11" s="246"/>
      <c r="CL11" s="247"/>
      <c r="CM11" s="247"/>
      <c r="CN11" s="246"/>
      <c r="CO11" s="246"/>
      <c r="CP11" s="246"/>
      <c r="CQ11" s="246"/>
      <c r="CR11" s="246"/>
      <c r="CS11" s="246"/>
      <c r="CT11" s="248"/>
      <c r="CU11" s="248"/>
      <c r="CV11" s="246"/>
      <c r="CW11" s="237"/>
    </row>
    <row r="12" spans="1:101" ht="15.75">
      <c r="A12" s="231" t="s">
        <v>109</v>
      </c>
      <c r="B12" s="232" t="s">
        <v>107</v>
      </c>
      <c r="C12" s="233">
        <f t="shared" si="4"/>
        <v>7.0000000000000007E-2</v>
      </c>
      <c r="D12" s="249"/>
      <c r="E12" s="250"/>
      <c r="F12" s="248"/>
      <c r="G12" s="250"/>
      <c r="H12" s="248"/>
      <c r="I12" s="248"/>
      <c r="J12" s="250"/>
      <c r="K12" s="248"/>
      <c r="L12" s="248"/>
      <c r="M12" s="248"/>
      <c r="N12" s="248"/>
      <c r="O12" s="248"/>
      <c r="P12" s="250"/>
      <c r="Q12" s="248"/>
      <c r="R12" s="248"/>
      <c r="S12" s="248"/>
      <c r="T12" s="237"/>
      <c r="U12" s="249"/>
      <c r="V12" s="250"/>
      <c r="W12" s="250"/>
      <c r="X12" s="250"/>
      <c r="Y12" s="250"/>
      <c r="Z12" s="250"/>
      <c r="AA12" s="250"/>
      <c r="AB12" s="250"/>
      <c r="AC12" s="250"/>
      <c r="AD12" s="250"/>
      <c r="AE12" s="250"/>
      <c r="AF12" s="250"/>
      <c r="AG12" s="250"/>
      <c r="AH12" s="250"/>
      <c r="AI12" s="250"/>
      <c r="AJ12" s="250"/>
      <c r="AK12" s="250"/>
      <c r="AL12" s="250"/>
      <c r="AM12" s="250"/>
      <c r="AN12" s="250"/>
      <c r="AO12" s="238"/>
      <c r="AP12" s="250"/>
      <c r="AQ12" s="250"/>
      <c r="AR12" s="251"/>
      <c r="AS12" s="245"/>
      <c r="AT12" s="243"/>
      <c r="AU12" s="243"/>
      <c r="AV12" s="242"/>
      <c r="AW12" s="243"/>
      <c r="AX12" s="243">
        <v>0.05</v>
      </c>
      <c r="AY12" s="248"/>
      <c r="AZ12" s="243"/>
      <c r="BA12" s="242"/>
      <c r="BB12" s="244"/>
      <c r="BC12" s="249"/>
      <c r="BD12" s="250"/>
      <c r="BE12" s="250"/>
      <c r="BF12" s="250"/>
      <c r="BG12" s="250"/>
      <c r="BH12" s="250"/>
      <c r="BI12" s="250"/>
      <c r="BJ12" s="250"/>
      <c r="BK12" s="250"/>
      <c r="BL12" s="250"/>
      <c r="BM12" s="252"/>
      <c r="BN12" s="249"/>
      <c r="BO12" s="236"/>
      <c r="BP12" s="236">
        <v>0.02</v>
      </c>
      <c r="BQ12" s="236"/>
      <c r="BR12" s="235"/>
      <c r="BS12" s="236"/>
      <c r="BT12" s="236"/>
      <c r="BU12" s="235"/>
      <c r="BV12" s="236"/>
      <c r="BW12" s="235"/>
      <c r="BX12" s="236"/>
      <c r="BY12" s="236"/>
      <c r="BZ12" s="236"/>
      <c r="CA12" s="236"/>
      <c r="CB12" s="236"/>
      <c r="CC12" s="236"/>
      <c r="CD12" s="235"/>
      <c r="CE12" s="236"/>
      <c r="CF12" s="236"/>
      <c r="CG12" s="236"/>
      <c r="CH12" s="236"/>
      <c r="CI12" s="235"/>
      <c r="CJ12" s="235"/>
      <c r="CK12" s="236"/>
      <c r="CL12" s="236"/>
      <c r="CM12" s="235"/>
      <c r="CN12" s="235"/>
      <c r="CO12" s="235"/>
      <c r="CP12" s="235"/>
      <c r="CQ12" s="235"/>
      <c r="CR12" s="235"/>
      <c r="CS12" s="236"/>
      <c r="CT12" s="236"/>
      <c r="CU12" s="235"/>
      <c r="CV12" s="236"/>
      <c r="CW12" s="237"/>
    </row>
    <row r="13" spans="1:101" ht="15.75">
      <c r="A13" s="231"/>
      <c r="B13" s="232" t="s">
        <v>103</v>
      </c>
      <c r="C13" s="233">
        <f t="shared" si="4"/>
        <v>52.25</v>
      </c>
      <c r="D13" s="245"/>
      <c r="E13" s="242"/>
      <c r="F13" s="242"/>
      <c r="G13" s="242"/>
      <c r="H13" s="242"/>
      <c r="I13" s="242"/>
      <c r="J13" s="242"/>
      <c r="K13" s="242"/>
      <c r="L13" s="242"/>
      <c r="M13" s="242"/>
      <c r="N13" s="242"/>
      <c r="O13" s="242"/>
      <c r="P13" s="242"/>
      <c r="Q13" s="242"/>
      <c r="R13" s="242"/>
      <c r="S13" s="242"/>
      <c r="T13" s="244"/>
      <c r="U13" s="245"/>
      <c r="V13" s="242"/>
      <c r="W13" s="242"/>
      <c r="X13" s="242"/>
      <c r="Y13" s="242"/>
      <c r="Z13" s="242"/>
      <c r="AA13" s="242"/>
      <c r="AB13" s="242"/>
      <c r="AC13" s="242"/>
      <c r="AD13" s="242"/>
      <c r="AE13" s="242"/>
      <c r="AF13" s="242"/>
      <c r="AG13" s="242"/>
      <c r="AH13" s="242"/>
      <c r="AI13" s="242"/>
      <c r="AJ13" s="242"/>
      <c r="AK13" s="242"/>
      <c r="AL13" s="242"/>
      <c r="AM13" s="242"/>
      <c r="AN13" s="242"/>
      <c r="AO13" s="238"/>
      <c r="AP13" s="242"/>
      <c r="AQ13" s="242"/>
      <c r="AR13" s="253"/>
      <c r="AS13" s="245"/>
      <c r="AT13" s="242"/>
      <c r="AU13" s="242"/>
      <c r="AV13" s="242"/>
      <c r="AW13" s="242"/>
      <c r="AX13" s="242">
        <v>34.65</v>
      </c>
      <c r="AY13" s="242"/>
      <c r="AZ13" s="242"/>
      <c r="BA13" s="242"/>
      <c r="BB13" s="244"/>
      <c r="BC13" s="245"/>
      <c r="BD13" s="242"/>
      <c r="BE13" s="242"/>
      <c r="BF13" s="242"/>
      <c r="BG13" s="242"/>
      <c r="BH13" s="242"/>
      <c r="BI13" s="242"/>
      <c r="BJ13" s="242"/>
      <c r="BK13" s="242"/>
      <c r="BL13" s="242"/>
      <c r="BM13" s="244"/>
      <c r="BN13" s="245"/>
      <c r="BO13" s="242"/>
      <c r="BP13" s="242">
        <v>17.600000000000001</v>
      </c>
      <c r="BQ13" s="242"/>
      <c r="BR13" s="242"/>
      <c r="BS13" s="242"/>
      <c r="BT13" s="242"/>
      <c r="BU13" s="242"/>
      <c r="BV13" s="242"/>
      <c r="BW13" s="242"/>
      <c r="BX13" s="242"/>
      <c r="BY13" s="242"/>
      <c r="BZ13" s="242"/>
      <c r="CA13" s="242"/>
      <c r="CB13" s="242"/>
      <c r="CC13" s="242"/>
      <c r="CD13" s="242"/>
      <c r="CE13" s="242"/>
      <c r="CF13" s="242"/>
      <c r="CG13" s="242"/>
      <c r="CH13" s="242"/>
      <c r="CI13" s="242"/>
      <c r="CJ13" s="242"/>
      <c r="CK13" s="242"/>
      <c r="CL13" s="242"/>
      <c r="CM13" s="242"/>
      <c r="CN13" s="242"/>
      <c r="CO13" s="242"/>
      <c r="CP13" s="242"/>
      <c r="CQ13" s="242"/>
      <c r="CR13" s="242"/>
      <c r="CS13" s="242"/>
      <c r="CT13" s="242"/>
      <c r="CU13" s="242"/>
      <c r="CV13" s="243"/>
      <c r="CW13" s="253"/>
    </row>
    <row r="14" spans="1:101" ht="15.75" customHeight="1">
      <c r="A14" s="254" t="s">
        <v>110</v>
      </c>
      <c r="B14" s="232"/>
      <c r="C14" s="233">
        <f t="shared" si="4"/>
        <v>0</v>
      </c>
      <c r="D14" s="245"/>
      <c r="E14" s="242"/>
      <c r="F14" s="242"/>
      <c r="G14" s="242"/>
      <c r="H14" s="242"/>
      <c r="I14" s="242"/>
      <c r="J14" s="242"/>
      <c r="K14" s="242"/>
      <c r="L14" s="242"/>
      <c r="M14" s="242"/>
      <c r="N14" s="242"/>
      <c r="O14" s="242"/>
      <c r="P14" s="242"/>
      <c r="Q14" s="242"/>
      <c r="R14" s="242"/>
      <c r="S14" s="242"/>
      <c r="T14" s="244"/>
      <c r="U14" s="245"/>
      <c r="V14" s="242"/>
      <c r="W14" s="242"/>
      <c r="X14" s="242"/>
      <c r="Y14" s="242"/>
      <c r="Z14" s="242"/>
      <c r="AA14" s="242"/>
      <c r="AB14" s="242"/>
      <c r="AC14" s="242"/>
      <c r="AD14" s="242"/>
      <c r="AE14" s="242"/>
      <c r="AF14" s="242"/>
      <c r="AG14" s="242"/>
      <c r="AH14" s="242"/>
      <c r="AI14" s="242"/>
      <c r="AJ14" s="242"/>
      <c r="AK14" s="242"/>
      <c r="AL14" s="242"/>
      <c r="AM14" s="242"/>
      <c r="AN14" s="242"/>
      <c r="AO14" s="238"/>
      <c r="AP14" s="242"/>
      <c r="AQ14" s="242"/>
      <c r="AR14" s="244"/>
      <c r="AS14" s="255"/>
      <c r="AT14" s="242"/>
      <c r="AU14" s="242"/>
      <c r="AV14" s="242"/>
      <c r="AW14" s="242"/>
      <c r="AX14" s="242"/>
      <c r="AY14" s="242"/>
      <c r="AZ14" s="242"/>
      <c r="BA14" s="242"/>
      <c r="BB14" s="244"/>
      <c r="BC14" s="245"/>
      <c r="BD14" s="242"/>
      <c r="BE14" s="242"/>
      <c r="BF14" s="242"/>
      <c r="BG14" s="242"/>
      <c r="BH14" s="242"/>
      <c r="BI14" s="242"/>
      <c r="BJ14" s="242"/>
      <c r="BK14" s="242"/>
      <c r="BL14" s="242"/>
      <c r="BM14" s="244"/>
      <c r="BN14" s="245"/>
      <c r="BO14" s="242"/>
      <c r="BP14" s="242"/>
      <c r="BQ14" s="242"/>
      <c r="BR14" s="242"/>
      <c r="BS14" s="242"/>
      <c r="BT14" s="242"/>
      <c r="BU14" s="242"/>
      <c r="BV14" s="242"/>
      <c r="BW14" s="242"/>
      <c r="BX14" s="242"/>
      <c r="BY14" s="242"/>
      <c r="BZ14" s="242"/>
      <c r="CA14" s="242"/>
      <c r="CB14" s="242"/>
      <c r="CC14" s="242"/>
      <c r="CD14" s="242"/>
      <c r="CE14" s="242"/>
      <c r="CF14" s="242"/>
      <c r="CG14" s="242"/>
      <c r="CH14" s="242"/>
      <c r="CI14" s="242"/>
      <c r="CJ14" s="242"/>
      <c r="CK14" s="242"/>
      <c r="CL14" s="242"/>
      <c r="CM14" s="242"/>
      <c r="CN14" s="242"/>
      <c r="CO14" s="242"/>
      <c r="CP14" s="242"/>
      <c r="CQ14" s="242"/>
      <c r="CR14" s="242"/>
      <c r="CS14" s="242"/>
      <c r="CT14" s="242"/>
      <c r="CU14" s="242"/>
      <c r="CV14" s="242"/>
      <c r="CW14" s="253"/>
    </row>
    <row r="15" spans="1:101" ht="15.75" customHeight="1">
      <c r="A15" s="256" t="s">
        <v>111</v>
      </c>
      <c r="B15" s="236" t="s">
        <v>112</v>
      </c>
      <c r="C15" s="233">
        <f t="shared" si="4"/>
        <v>0</v>
      </c>
      <c r="D15" s="249"/>
      <c r="E15" s="250"/>
      <c r="F15" s="257"/>
      <c r="G15" s="250"/>
      <c r="H15" s="257"/>
      <c r="I15" s="257"/>
      <c r="J15" s="250"/>
      <c r="K15" s="257"/>
      <c r="L15" s="257"/>
      <c r="M15" s="257"/>
      <c r="N15" s="257"/>
      <c r="O15" s="257"/>
      <c r="P15" s="250"/>
      <c r="Q15" s="250"/>
      <c r="R15" s="250"/>
      <c r="S15" s="250"/>
      <c r="T15" s="252"/>
      <c r="U15" s="249"/>
      <c r="V15" s="250"/>
      <c r="W15" s="250"/>
      <c r="X15" s="250"/>
      <c r="Y15" s="250"/>
      <c r="Z15" s="250"/>
      <c r="AA15" s="250"/>
      <c r="AB15" s="250"/>
      <c r="AC15" s="250"/>
      <c r="AD15" s="250"/>
      <c r="AE15" s="250"/>
      <c r="AF15" s="250"/>
      <c r="AG15" s="250"/>
      <c r="AH15" s="250"/>
      <c r="AI15" s="250"/>
      <c r="AJ15" s="250"/>
      <c r="AK15" s="250"/>
      <c r="AL15" s="250"/>
      <c r="AM15" s="250"/>
      <c r="AN15" s="250"/>
      <c r="AO15" s="238"/>
      <c r="AP15" s="250"/>
      <c r="AQ15" s="250"/>
      <c r="AR15" s="252"/>
      <c r="AS15" s="258"/>
      <c r="AT15" s="250"/>
      <c r="AU15" s="250"/>
      <c r="AV15" s="250"/>
      <c r="AW15" s="250"/>
      <c r="AX15" s="250"/>
      <c r="AY15" s="250"/>
      <c r="AZ15" s="250"/>
      <c r="BA15" s="250"/>
      <c r="BB15" s="252"/>
      <c r="BC15" s="249"/>
      <c r="BD15" s="250"/>
      <c r="BE15" s="250"/>
      <c r="BF15" s="250"/>
      <c r="BG15" s="250"/>
      <c r="BH15" s="250"/>
      <c r="BI15" s="250"/>
      <c r="BJ15" s="250"/>
      <c r="BK15" s="250"/>
      <c r="BL15" s="250"/>
      <c r="BM15" s="252"/>
      <c r="BN15" s="249"/>
      <c r="BO15" s="235"/>
      <c r="BP15" s="235"/>
      <c r="BQ15" s="235"/>
      <c r="BR15" s="235"/>
      <c r="BS15" s="235"/>
      <c r="BT15" s="235"/>
      <c r="BU15" s="250"/>
      <c r="BV15" s="235"/>
      <c r="BW15" s="235"/>
      <c r="BX15" s="235"/>
      <c r="BY15" s="235"/>
      <c r="BZ15" s="235"/>
      <c r="CA15" s="235"/>
      <c r="CB15" s="235"/>
      <c r="CC15" s="235"/>
      <c r="CD15" s="235"/>
      <c r="CE15" s="235"/>
      <c r="CF15" s="235"/>
      <c r="CG15" s="235"/>
      <c r="CH15" s="235"/>
      <c r="CI15" s="235"/>
      <c r="CJ15" s="235"/>
      <c r="CK15" s="235"/>
      <c r="CL15" s="235"/>
      <c r="CM15" s="235"/>
      <c r="CN15" s="235"/>
      <c r="CO15" s="235"/>
      <c r="CP15" s="235"/>
      <c r="CQ15" s="235"/>
      <c r="CR15" s="235"/>
      <c r="CS15" s="235"/>
      <c r="CT15" s="235"/>
      <c r="CU15" s="235"/>
      <c r="CV15" s="235"/>
      <c r="CW15" s="237"/>
    </row>
    <row r="16" spans="1:101" ht="15.75" customHeight="1">
      <c r="A16" s="256" t="s">
        <v>113</v>
      </c>
      <c r="B16" s="236" t="s">
        <v>103</v>
      </c>
      <c r="C16" s="233">
        <f>C18+C20+C22+C24+C25</f>
        <v>0</v>
      </c>
      <c r="D16" s="249"/>
      <c r="E16" s="250"/>
      <c r="F16" s="257"/>
      <c r="G16" s="250"/>
      <c r="H16" s="257"/>
      <c r="I16" s="257"/>
      <c r="J16" s="250"/>
      <c r="K16" s="257"/>
      <c r="L16" s="257"/>
      <c r="M16" s="257"/>
      <c r="N16" s="257"/>
      <c r="O16" s="257"/>
      <c r="P16" s="250"/>
      <c r="Q16" s="250"/>
      <c r="R16" s="250"/>
      <c r="S16" s="250"/>
      <c r="T16" s="252"/>
      <c r="U16" s="249"/>
      <c r="V16" s="250"/>
      <c r="W16" s="250"/>
      <c r="X16" s="250"/>
      <c r="Y16" s="250"/>
      <c r="Z16" s="250"/>
      <c r="AA16" s="250"/>
      <c r="AB16" s="250"/>
      <c r="AC16" s="250"/>
      <c r="AD16" s="250"/>
      <c r="AE16" s="250"/>
      <c r="AF16" s="250"/>
      <c r="AG16" s="250"/>
      <c r="AH16" s="250"/>
      <c r="AI16" s="250"/>
      <c r="AJ16" s="250"/>
      <c r="AK16" s="250"/>
      <c r="AL16" s="250"/>
      <c r="AM16" s="250"/>
      <c r="AN16" s="250"/>
      <c r="AO16" s="238"/>
      <c r="AP16" s="250"/>
      <c r="AQ16" s="250"/>
      <c r="AR16" s="252"/>
      <c r="AS16" s="258"/>
      <c r="AT16" s="250"/>
      <c r="AU16" s="250"/>
      <c r="AV16" s="250"/>
      <c r="AW16" s="250"/>
      <c r="AX16" s="250"/>
      <c r="AY16" s="250"/>
      <c r="AZ16" s="250"/>
      <c r="BA16" s="250"/>
      <c r="BB16" s="252"/>
      <c r="BC16" s="249"/>
      <c r="BD16" s="250"/>
      <c r="BE16" s="250"/>
      <c r="BF16" s="250"/>
      <c r="BG16" s="250"/>
      <c r="BH16" s="250"/>
      <c r="BI16" s="250"/>
      <c r="BJ16" s="250"/>
      <c r="BK16" s="250"/>
      <c r="BL16" s="250"/>
      <c r="BM16" s="252"/>
      <c r="BN16" s="249"/>
      <c r="BO16" s="235"/>
      <c r="BP16" s="235"/>
      <c r="BQ16" s="235"/>
      <c r="BR16" s="235"/>
      <c r="BS16" s="235"/>
      <c r="BT16" s="235"/>
      <c r="BU16" s="250"/>
      <c r="BV16" s="235"/>
      <c r="BW16" s="235"/>
      <c r="BX16" s="235"/>
      <c r="BY16" s="235"/>
      <c r="BZ16" s="235"/>
      <c r="CA16" s="235"/>
      <c r="CB16" s="235"/>
      <c r="CC16" s="235"/>
      <c r="CD16" s="235"/>
      <c r="CE16" s="235"/>
      <c r="CF16" s="235"/>
      <c r="CG16" s="235"/>
      <c r="CH16" s="235"/>
      <c r="CI16" s="235"/>
      <c r="CJ16" s="235"/>
      <c r="CK16" s="235"/>
      <c r="CL16" s="235"/>
      <c r="CM16" s="235"/>
      <c r="CN16" s="235"/>
      <c r="CO16" s="235"/>
      <c r="CP16" s="235"/>
      <c r="CQ16" s="235"/>
      <c r="CR16" s="235"/>
      <c r="CS16" s="235"/>
      <c r="CT16" s="235"/>
      <c r="CU16" s="235"/>
      <c r="CV16" s="235"/>
      <c r="CW16" s="237"/>
    </row>
    <row r="17" spans="1:101" ht="15.75" customHeight="1">
      <c r="A17" s="254" t="s">
        <v>114</v>
      </c>
      <c r="B17" s="236" t="s">
        <v>115</v>
      </c>
      <c r="C17" s="233">
        <f t="shared" si="4"/>
        <v>0</v>
      </c>
      <c r="D17" s="249"/>
      <c r="E17" s="250"/>
      <c r="F17" s="257"/>
      <c r="G17" s="250"/>
      <c r="H17" s="257"/>
      <c r="I17" s="257"/>
      <c r="J17" s="250"/>
      <c r="K17" s="257"/>
      <c r="L17" s="257"/>
      <c r="M17" s="257"/>
      <c r="N17" s="257"/>
      <c r="O17" s="257"/>
      <c r="P17" s="250"/>
      <c r="Q17" s="250"/>
      <c r="R17" s="250"/>
      <c r="S17" s="250"/>
      <c r="T17" s="252"/>
      <c r="U17" s="249"/>
      <c r="V17" s="250"/>
      <c r="W17" s="250"/>
      <c r="X17" s="250"/>
      <c r="Y17" s="250"/>
      <c r="Z17" s="250"/>
      <c r="AA17" s="250"/>
      <c r="AB17" s="250"/>
      <c r="AC17" s="250"/>
      <c r="AD17" s="250"/>
      <c r="AE17" s="250"/>
      <c r="AF17" s="250"/>
      <c r="AG17" s="250"/>
      <c r="AH17" s="250"/>
      <c r="AI17" s="250"/>
      <c r="AJ17" s="250"/>
      <c r="AK17" s="250"/>
      <c r="AL17" s="250"/>
      <c r="AM17" s="250"/>
      <c r="AN17" s="250"/>
      <c r="AO17" s="238"/>
      <c r="AP17" s="250"/>
      <c r="AQ17" s="250"/>
      <c r="AR17" s="252"/>
      <c r="AS17" s="258"/>
      <c r="AT17" s="250"/>
      <c r="AU17" s="250"/>
      <c r="AV17" s="250"/>
      <c r="AW17" s="250"/>
      <c r="AX17" s="250"/>
      <c r="AY17" s="250"/>
      <c r="AZ17" s="250"/>
      <c r="BA17" s="250"/>
      <c r="BB17" s="252"/>
      <c r="BC17" s="249"/>
      <c r="BD17" s="250"/>
      <c r="BE17" s="250"/>
      <c r="BF17" s="250"/>
      <c r="BG17" s="250"/>
      <c r="BH17" s="250"/>
      <c r="BI17" s="250"/>
      <c r="BJ17" s="250"/>
      <c r="BK17" s="250"/>
      <c r="BL17" s="250"/>
      <c r="BM17" s="252"/>
      <c r="BN17" s="249"/>
      <c r="BO17" s="235"/>
      <c r="BP17" s="235"/>
      <c r="BQ17" s="235"/>
      <c r="BR17" s="235"/>
      <c r="BS17" s="235"/>
      <c r="BT17" s="235"/>
      <c r="BU17" s="250"/>
      <c r="BV17" s="235"/>
      <c r="BW17" s="235"/>
      <c r="BX17" s="235"/>
      <c r="BY17" s="235"/>
      <c r="BZ17" s="235"/>
      <c r="CA17" s="235"/>
      <c r="CB17" s="235"/>
      <c r="CC17" s="235"/>
      <c r="CD17" s="235"/>
      <c r="CE17" s="235"/>
      <c r="CF17" s="235"/>
      <c r="CG17" s="235"/>
      <c r="CH17" s="235"/>
      <c r="CI17" s="235"/>
      <c r="CJ17" s="235"/>
      <c r="CK17" s="235"/>
      <c r="CL17" s="235"/>
      <c r="CM17" s="235"/>
      <c r="CN17" s="235"/>
      <c r="CO17" s="235"/>
      <c r="CP17" s="235"/>
      <c r="CQ17" s="235"/>
      <c r="CR17" s="235"/>
      <c r="CS17" s="235"/>
      <c r="CT17" s="235"/>
      <c r="CU17" s="235"/>
      <c r="CV17" s="235"/>
      <c r="CW17" s="237"/>
    </row>
    <row r="18" spans="1:101" ht="15.75" customHeight="1">
      <c r="A18" s="254"/>
      <c r="B18" s="236" t="s">
        <v>103</v>
      </c>
      <c r="C18" s="233">
        <f t="shared" si="4"/>
        <v>0</v>
      </c>
      <c r="D18" s="249"/>
      <c r="E18" s="250"/>
      <c r="F18" s="257"/>
      <c r="G18" s="250"/>
      <c r="H18" s="257"/>
      <c r="I18" s="257"/>
      <c r="J18" s="250"/>
      <c r="K18" s="257"/>
      <c r="L18" s="257"/>
      <c r="M18" s="257"/>
      <c r="N18" s="257"/>
      <c r="O18" s="257"/>
      <c r="P18" s="250"/>
      <c r="Q18" s="250"/>
      <c r="R18" s="250"/>
      <c r="S18" s="250"/>
      <c r="T18" s="252"/>
      <c r="U18" s="249"/>
      <c r="V18" s="250"/>
      <c r="W18" s="250"/>
      <c r="X18" s="250"/>
      <c r="Y18" s="250"/>
      <c r="Z18" s="250"/>
      <c r="AA18" s="250"/>
      <c r="AB18" s="250"/>
      <c r="AC18" s="250"/>
      <c r="AD18" s="250"/>
      <c r="AE18" s="250"/>
      <c r="AF18" s="250"/>
      <c r="AG18" s="250"/>
      <c r="AH18" s="250"/>
      <c r="AI18" s="250"/>
      <c r="AJ18" s="250"/>
      <c r="AK18" s="250"/>
      <c r="AL18" s="250"/>
      <c r="AM18" s="250"/>
      <c r="AN18" s="250"/>
      <c r="AO18" s="238"/>
      <c r="AP18" s="250"/>
      <c r="AQ18" s="250"/>
      <c r="AR18" s="252"/>
      <c r="AS18" s="258"/>
      <c r="AT18" s="250"/>
      <c r="AU18" s="250"/>
      <c r="AV18" s="250"/>
      <c r="AW18" s="250"/>
      <c r="AX18" s="250"/>
      <c r="AY18" s="250"/>
      <c r="AZ18" s="250"/>
      <c r="BA18" s="250"/>
      <c r="BB18" s="252"/>
      <c r="BC18" s="249"/>
      <c r="BD18" s="250"/>
      <c r="BE18" s="250"/>
      <c r="BF18" s="250"/>
      <c r="BG18" s="250"/>
      <c r="BH18" s="250"/>
      <c r="BI18" s="250"/>
      <c r="BJ18" s="250"/>
      <c r="BK18" s="250"/>
      <c r="BL18" s="250"/>
      <c r="BM18" s="252"/>
      <c r="BN18" s="249"/>
      <c r="BO18" s="235"/>
      <c r="BP18" s="235"/>
      <c r="BQ18" s="235"/>
      <c r="BR18" s="235"/>
      <c r="BS18" s="235"/>
      <c r="BT18" s="235"/>
      <c r="BU18" s="250"/>
      <c r="BV18" s="235"/>
      <c r="BW18" s="235"/>
      <c r="BX18" s="235"/>
      <c r="BY18" s="235"/>
      <c r="BZ18" s="235"/>
      <c r="CA18" s="235"/>
      <c r="CB18" s="235"/>
      <c r="CC18" s="235"/>
      <c r="CD18" s="235"/>
      <c r="CE18" s="235"/>
      <c r="CF18" s="235"/>
      <c r="CG18" s="235"/>
      <c r="CH18" s="235"/>
      <c r="CI18" s="235"/>
      <c r="CJ18" s="235"/>
      <c r="CK18" s="235"/>
      <c r="CL18" s="235"/>
      <c r="CM18" s="235"/>
      <c r="CN18" s="235"/>
      <c r="CO18" s="235"/>
      <c r="CP18" s="235"/>
      <c r="CQ18" s="235"/>
      <c r="CR18" s="235"/>
      <c r="CS18" s="235"/>
      <c r="CT18" s="235"/>
      <c r="CU18" s="235"/>
      <c r="CV18" s="235"/>
      <c r="CW18" s="237"/>
    </row>
    <row r="19" spans="1:101" ht="15.75" customHeight="1">
      <c r="A19" s="254" t="s">
        <v>116</v>
      </c>
      <c r="B19" s="236" t="s">
        <v>117</v>
      </c>
      <c r="C19" s="233">
        <f t="shared" si="4"/>
        <v>0</v>
      </c>
      <c r="D19" s="249"/>
      <c r="E19" s="250"/>
      <c r="F19" s="257"/>
      <c r="G19" s="250"/>
      <c r="H19" s="257"/>
      <c r="I19" s="257"/>
      <c r="J19" s="250"/>
      <c r="K19" s="257"/>
      <c r="L19" s="257"/>
      <c r="M19" s="257"/>
      <c r="N19" s="257"/>
      <c r="O19" s="257"/>
      <c r="P19" s="250"/>
      <c r="Q19" s="250"/>
      <c r="R19" s="250"/>
      <c r="S19" s="250"/>
      <c r="T19" s="252"/>
      <c r="U19" s="249"/>
      <c r="V19" s="250"/>
      <c r="W19" s="250"/>
      <c r="X19" s="250"/>
      <c r="Y19" s="250"/>
      <c r="Z19" s="250"/>
      <c r="AA19" s="250"/>
      <c r="AB19" s="250"/>
      <c r="AC19" s="250"/>
      <c r="AD19" s="250"/>
      <c r="AE19" s="250"/>
      <c r="AF19" s="250"/>
      <c r="AG19" s="250"/>
      <c r="AH19" s="250"/>
      <c r="AI19" s="250"/>
      <c r="AJ19" s="250"/>
      <c r="AK19" s="250"/>
      <c r="AL19" s="250"/>
      <c r="AM19" s="250"/>
      <c r="AN19" s="250"/>
      <c r="AO19" s="238"/>
      <c r="AP19" s="250"/>
      <c r="AQ19" s="250"/>
      <c r="AR19" s="252"/>
      <c r="AS19" s="258"/>
      <c r="AT19" s="250"/>
      <c r="AU19" s="250"/>
      <c r="AV19" s="250"/>
      <c r="AW19" s="250"/>
      <c r="AX19" s="250"/>
      <c r="AY19" s="250"/>
      <c r="AZ19" s="250"/>
      <c r="BA19" s="250"/>
      <c r="BB19" s="252"/>
      <c r="BC19" s="249"/>
      <c r="BD19" s="250"/>
      <c r="BE19" s="250"/>
      <c r="BF19" s="250"/>
      <c r="BG19" s="250"/>
      <c r="BH19" s="250"/>
      <c r="BI19" s="250"/>
      <c r="BJ19" s="250"/>
      <c r="BK19" s="250"/>
      <c r="BL19" s="250"/>
      <c r="BM19" s="252"/>
      <c r="BN19" s="249"/>
      <c r="BO19" s="235"/>
      <c r="BP19" s="235"/>
      <c r="BQ19" s="235"/>
      <c r="BR19" s="235"/>
      <c r="BS19" s="235"/>
      <c r="BT19" s="235"/>
      <c r="BU19" s="250"/>
      <c r="BV19" s="235"/>
      <c r="BW19" s="235"/>
      <c r="BX19" s="235"/>
      <c r="BY19" s="235"/>
      <c r="BZ19" s="235"/>
      <c r="CA19" s="235"/>
      <c r="CB19" s="235"/>
      <c r="CC19" s="235"/>
      <c r="CD19" s="235"/>
      <c r="CE19" s="235"/>
      <c r="CF19" s="235"/>
      <c r="CG19" s="235"/>
      <c r="CH19" s="235"/>
      <c r="CI19" s="235"/>
      <c r="CJ19" s="235"/>
      <c r="CK19" s="235"/>
      <c r="CL19" s="235"/>
      <c r="CM19" s="235"/>
      <c r="CN19" s="235"/>
      <c r="CO19" s="235"/>
      <c r="CP19" s="235"/>
      <c r="CQ19" s="235"/>
      <c r="CR19" s="235"/>
      <c r="CS19" s="235"/>
      <c r="CT19" s="235"/>
      <c r="CU19" s="235"/>
      <c r="CV19" s="235"/>
      <c r="CW19" s="237"/>
    </row>
    <row r="20" spans="1:101" ht="15.75" customHeight="1">
      <c r="A20" s="254" t="s">
        <v>118</v>
      </c>
      <c r="B20" s="236" t="s">
        <v>103</v>
      </c>
      <c r="C20" s="233">
        <f t="shared" si="4"/>
        <v>0</v>
      </c>
      <c r="D20" s="249"/>
      <c r="E20" s="250"/>
      <c r="F20" s="257"/>
      <c r="G20" s="250"/>
      <c r="H20" s="257"/>
      <c r="I20" s="257"/>
      <c r="J20" s="250"/>
      <c r="K20" s="257"/>
      <c r="L20" s="257"/>
      <c r="M20" s="257"/>
      <c r="N20" s="257"/>
      <c r="O20" s="257"/>
      <c r="P20" s="250"/>
      <c r="Q20" s="250"/>
      <c r="R20" s="250"/>
      <c r="S20" s="250"/>
      <c r="T20" s="252"/>
      <c r="U20" s="249"/>
      <c r="V20" s="250"/>
      <c r="W20" s="250"/>
      <c r="X20" s="250"/>
      <c r="Y20" s="250"/>
      <c r="Z20" s="250"/>
      <c r="AA20" s="250"/>
      <c r="AB20" s="250"/>
      <c r="AC20" s="250"/>
      <c r="AD20" s="250"/>
      <c r="AE20" s="250"/>
      <c r="AF20" s="250"/>
      <c r="AG20" s="250"/>
      <c r="AH20" s="250"/>
      <c r="AI20" s="250"/>
      <c r="AJ20" s="250"/>
      <c r="AK20" s="250"/>
      <c r="AL20" s="250"/>
      <c r="AM20" s="250"/>
      <c r="AN20" s="250"/>
      <c r="AO20" s="238"/>
      <c r="AP20" s="250"/>
      <c r="AQ20" s="250"/>
      <c r="AR20" s="252"/>
      <c r="AS20" s="258"/>
      <c r="AT20" s="250"/>
      <c r="AU20" s="250"/>
      <c r="AV20" s="250"/>
      <c r="AW20" s="250"/>
      <c r="AX20" s="250"/>
      <c r="AY20" s="250"/>
      <c r="AZ20" s="250"/>
      <c r="BA20" s="250"/>
      <c r="BB20" s="252"/>
      <c r="BC20" s="249"/>
      <c r="BD20" s="250"/>
      <c r="BE20" s="250"/>
      <c r="BF20" s="250"/>
      <c r="BG20" s="250"/>
      <c r="BH20" s="250"/>
      <c r="BI20" s="250"/>
      <c r="BJ20" s="250"/>
      <c r="BK20" s="250"/>
      <c r="BL20" s="250"/>
      <c r="BM20" s="252"/>
      <c r="BN20" s="249"/>
      <c r="BO20" s="235"/>
      <c r="BP20" s="235"/>
      <c r="BQ20" s="235"/>
      <c r="BR20" s="235"/>
      <c r="BS20" s="235"/>
      <c r="BT20" s="235"/>
      <c r="BU20" s="250"/>
      <c r="BV20" s="235"/>
      <c r="BW20" s="235"/>
      <c r="BX20" s="235"/>
      <c r="BY20" s="235"/>
      <c r="BZ20" s="235"/>
      <c r="CA20" s="235"/>
      <c r="CB20" s="235"/>
      <c r="CC20" s="235"/>
      <c r="CD20" s="235"/>
      <c r="CE20" s="235"/>
      <c r="CF20" s="235"/>
      <c r="CG20" s="235"/>
      <c r="CH20" s="235"/>
      <c r="CI20" s="235"/>
      <c r="CJ20" s="235"/>
      <c r="CK20" s="235"/>
      <c r="CL20" s="235"/>
      <c r="CM20" s="235"/>
      <c r="CN20" s="235"/>
      <c r="CO20" s="235"/>
      <c r="CP20" s="235"/>
      <c r="CQ20" s="235"/>
      <c r="CR20" s="235"/>
      <c r="CS20" s="235"/>
      <c r="CT20" s="235"/>
      <c r="CU20" s="235"/>
      <c r="CV20" s="235"/>
      <c r="CW20" s="237"/>
    </row>
    <row r="21" spans="1:101" ht="15.75" customHeight="1">
      <c r="A21" s="254" t="s">
        <v>119</v>
      </c>
      <c r="B21" s="236" t="s">
        <v>117</v>
      </c>
      <c r="C21" s="233">
        <f t="shared" si="4"/>
        <v>0</v>
      </c>
      <c r="D21" s="249"/>
      <c r="E21" s="250"/>
      <c r="F21" s="257"/>
      <c r="G21" s="250"/>
      <c r="H21" s="257"/>
      <c r="I21" s="257"/>
      <c r="J21" s="250"/>
      <c r="K21" s="257"/>
      <c r="L21" s="257"/>
      <c r="M21" s="257"/>
      <c r="N21" s="257"/>
      <c r="O21" s="257"/>
      <c r="P21" s="250"/>
      <c r="Q21" s="250"/>
      <c r="R21" s="250"/>
      <c r="S21" s="250"/>
      <c r="T21" s="252"/>
      <c r="U21" s="249"/>
      <c r="V21" s="250"/>
      <c r="W21" s="250"/>
      <c r="X21" s="250"/>
      <c r="Y21" s="250"/>
      <c r="Z21" s="250"/>
      <c r="AA21" s="250"/>
      <c r="AB21" s="250"/>
      <c r="AC21" s="250"/>
      <c r="AD21" s="250"/>
      <c r="AE21" s="250"/>
      <c r="AF21" s="250"/>
      <c r="AG21" s="250"/>
      <c r="AH21" s="250"/>
      <c r="AI21" s="250"/>
      <c r="AJ21" s="250"/>
      <c r="AK21" s="250"/>
      <c r="AL21" s="250"/>
      <c r="AM21" s="250"/>
      <c r="AN21" s="250"/>
      <c r="AO21" s="238"/>
      <c r="AP21" s="250"/>
      <c r="AQ21" s="250"/>
      <c r="AR21" s="252"/>
      <c r="AS21" s="258"/>
      <c r="AT21" s="250"/>
      <c r="AU21" s="250"/>
      <c r="AV21" s="250"/>
      <c r="AW21" s="250"/>
      <c r="AX21" s="250"/>
      <c r="AY21" s="250"/>
      <c r="AZ21" s="250"/>
      <c r="BA21" s="250"/>
      <c r="BB21" s="252"/>
      <c r="BC21" s="249"/>
      <c r="BD21" s="250"/>
      <c r="BE21" s="250"/>
      <c r="BF21" s="250"/>
      <c r="BG21" s="250"/>
      <c r="BH21" s="250"/>
      <c r="BI21" s="250"/>
      <c r="BJ21" s="250"/>
      <c r="BK21" s="250"/>
      <c r="BL21" s="250"/>
      <c r="BM21" s="252"/>
      <c r="BN21" s="249"/>
      <c r="BO21" s="235"/>
      <c r="BP21" s="235"/>
      <c r="BQ21" s="235"/>
      <c r="BR21" s="235"/>
      <c r="BS21" s="235"/>
      <c r="BT21" s="235"/>
      <c r="BU21" s="250"/>
      <c r="BV21" s="235"/>
      <c r="BW21" s="235"/>
      <c r="BX21" s="235"/>
      <c r="BY21" s="235"/>
      <c r="BZ21" s="235"/>
      <c r="CA21" s="235"/>
      <c r="CB21" s="235"/>
      <c r="CC21" s="235"/>
      <c r="CD21" s="235"/>
      <c r="CE21" s="235"/>
      <c r="CF21" s="235"/>
      <c r="CG21" s="235"/>
      <c r="CH21" s="235"/>
      <c r="CI21" s="235"/>
      <c r="CJ21" s="235"/>
      <c r="CK21" s="235"/>
      <c r="CL21" s="235"/>
      <c r="CM21" s="235"/>
      <c r="CN21" s="235"/>
      <c r="CO21" s="235"/>
      <c r="CP21" s="235"/>
      <c r="CQ21" s="235"/>
      <c r="CR21" s="235"/>
      <c r="CS21" s="235"/>
      <c r="CT21" s="235"/>
      <c r="CU21" s="235"/>
      <c r="CV21" s="235"/>
      <c r="CW21" s="237"/>
    </row>
    <row r="22" spans="1:101" ht="15.75" customHeight="1">
      <c r="A22" s="254" t="s">
        <v>120</v>
      </c>
      <c r="B22" s="236" t="s">
        <v>103</v>
      </c>
      <c r="C22" s="233">
        <f t="shared" si="4"/>
        <v>0</v>
      </c>
      <c r="D22" s="249"/>
      <c r="E22" s="250"/>
      <c r="F22" s="257"/>
      <c r="G22" s="250"/>
      <c r="H22" s="257"/>
      <c r="I22" s="257"/>
      <c r="J22" s="250"/>
      <c r="K22" s="257"/>
      <c r="L22" s="257"/>
      <c r="M22" s="257"/>
      <c r="N22" s="257"/>
      <c r="O22" s="257"/>
      <c r="P22" s="250"/>
      <c r="Q22" s="250"/>
      <c r="R22" s="250"/>
      <c r="S22" s="250"/>
      <c r="T22" s="252"/>
      <c r="U22" s="249"/>
      <c r="V22" s="250"/>
      <c r="W22" s="250"/>
      <c r="X22" s="250"/>
      <c r="Y22" s="250"/>
      <c r="Z22" s="250"/>
      <c r="AA22" s="250"/>
      <c r="AB22" s="250"/>
      <c r="AC22" s="250"/>
      <c r="AD22" s="250"/>
      <c r="AE22" s="250"/>
      <c r="AF22" s="250"/>
      <c r="AG22" s="250"/>
      <c r="AH22" s="250"/>
      <c r="AI22" s="250"/>
      <c r="AJ22" s="250"/>
      <c r="AK22" s="250"/>
      <c r="AL22" s="250"/>
      <c r="AM22" s="250"/>
      <c r="AN22" s="250"/>
      <c r="AO22" s="238"/>
      <c r="AP22" s="250"/>
      <c r="AQ22" s="250"/>
      <c r="AR22" s="252"/>
      <c r="AS22" s="258"/>
      <c r="AT22" s="250"/>
      <c r="AU22" s="250"/>
      <c r="AV22" s="250"/>
      <c r="AW22" s="250"/>
      <c r="AX22" s="250"/>
      <c r="AY22" s="250"/>
      <c r="AZ22" s="250"/>
      <c r="BA22" s="250"/>
      <c r="BB22" s="252"/>
      <c r="BC22" s="249"/>
      <c r="BD22" s="250"/>
      <c r="BE22" s="250"/>
      <c r="BF22" s="250"/>
      <c r="BG22" s="250"/>
      <c r="BH22" s="250"/>
      <c r="BI22" s="250"/>
      <c r="BJ22" s="250"/>
      <c r="BK22" s="250"/>
      <c r="BL22" s="250"/>
      <c r="BM22" s="252"/>
      <c r="BN22" s="249"/>
      <c r="BO22" s="235"/>
      <c r="BP22" s="235"/>
      <c r="BQ22" s="235"/>
      <c r="BR22" s="235"/>
      <c r="BS22" s="235"/>
      <c r="BT22" s="235"/>
      <c r="BU22" s="250"/>
      <c r="BV22" s="235"/>
      <c r="BW22" s="235"/>
      <c r="BX22" s="235"/>
      <c r="BY22" s="235"/>
      <c r="BZ22" s="235"/>
      <c r="CA22" s="235"/>
      <c r="CB22" s="235"/>
      <c r="CC22" s="235"/>
      <c r="CD22" s="235"/>
      <c r="CE22" s="235"/>
      <c r="CF22" s="235"/>
      <c r="CG22" s="235"/>
      <c r="CH22" s="235"/>
      <c r="CI22" s="235"/>
      <c r="CJ22" s="235"/>
      <c r="CK22" s="235"/>
      <c r="CL22" s="235"/>
      <c r="CM22" s="235"/>
      <c r="CN22" s="235"/>
      <c r="CO22" s="235"/>
      <c r="CP22" s="235"/>
      <c r="CQ22" s="235"/>
      <c r="CR22" s="235"/>
      <c r="CS22" s="235"/>
      <c r="CT22" s="235"/>
      <c r="CU22" s="235"/>
      <c r="CV22" s="235"/>
      <c r="CW22" s="237"/>
    </row>
    <row r="23" spans="1:101" ht="15.75" customHeight="1">
      <c r="A23" s="254" t="s">
        <v>121</v>
      </c>
      <c r="B23" s="236" t="s">
        <v>122</v>
      </c>
      <c r="C23" s="233">
        <f t="shared" si="4"/>
        <v>0</v>
      </c>
      <c r="D23" s="249"/>
      <c r="E23" s="250"/>
      <c r="F23" s="257"/>
      <c r="G23" s="250"/>
      <c r="H23" s="257"/>
      <c r="I23" s="257"/>
      <c r="J23" s="250"/>
      <c r="K23" s="257"/>
      <c r="L23" s="257"/>
      <c r="M23" s="257"/>
      <c r="N23" s="257"/>
      <c r="O23" s="257"/>
      <c r="P23" s="250"/>
      <c r="Q23" s="250"/>
      <c r="R23" s="250"/>
      <c r="S23" s="250"/>
      <c r="T23" s="252"/>
      <c r="U23" s="249"/>
      <c r="V23" s="250"/>
      <c r="W23" s="250"/>
      <c r="X23" s="250"/>
      <c r="Y23" s="250"/>
      <c r="Z23" s="250"/>
      <c r="AA23" s="250"/>
      <c r="AB23" s="250"/>
      <c r="AC23" s="250"/>
      <c r="AD23" s="250"/>
      <c r="AE23" s="250"/>
      <c r="AF23" s="250"/>
      <c r="AG23" s="250"/>
      <c r="AH23" s="250"/>
      <c r="AI23" s="250"/>
      <c r="AJ23" s="250"/>
      <c r="AK23" s="250"/>
      <c r="AL23" s="250"/>
      <c r="AM23" s="250"/>
      <c r="AN23" s="250"/>
      <c r="AO23" s="238"/>
      <c r="AP23" s="250"/>
      <c r="AQ23" s="250"/>
      <c r="AR23" s="252"/>
      <c r="AS23" s="258"/>
      <c r="AT23" s="250"/>
      <c r="AU23" s="250"/>
      <c r="AV23" s="250"/>
      <c r="AW23" s="250"/>
      <c r="AX23" s="250"/>
      <c r="AY23" s="250"/>
      <c r="AZ23" s="250"/>
      <c r="BA23" s="250"/>
      <c r="BB23" s="252"/>
      <c r="BC23" s="249"/>
      <c r="BD23" s="250"/>
      <c r="BE23" s="250"/>
      <c r="BF23" s="250"/>
      <c r="BG23" s="250"/>
      <c r="BH23" s="250"/>
      <c r="BI23" s="250"/>
      <c r="BJ23" s="250"/>
      <c r="BK23" s="250"/>
      <c r="BL23" s="250"/>
      <c r="BM23" s="252"/>
      <c r="BN23" s="249"/>
      <c r="BO23" s="235"/>
      <c r="BP23" s="235"/>
      <c r="BQ23" s="235"/>
      <c r="BR23" s="235"/>
      <c r="BS23" s="235"/>
      <c r="BT23" s="235"/>
      <c r="BU23" s="250"/>
      <c r="BV23" s="235"/>
      <c r="BW23" s="235"/>
      <c r="BX23" s="235"/>
      <c r="BY23" s="235"/>
      <c r="BZ23" s="235"/>
      <c r="CA23" s="235"/>
      <c r="CB23" s="235"/>
      <c r="CC23" s="235"/>
      <c r="CD23" s="235"/>
      <c r="CE23" s="235"/>
      <c r="CF23" s="235"/>
      <c r="CG23" s="235"/>
      <c r="CH23" s="235"/>
      <c r="CI23" s="235"/>
      <c r="CJ23" s="235"/>
      <c r="CK23" s="235"/>
      <c r="CL23" s="235"/>
      <c r="CM23" s="235"/>
      <c r="CN23" s="235"/>
      <c r="CO23" s="235"/>
      <c r="CP23" s="235"/>
      <c r="CQ23" s="235"/>
      <c r="CR23" s="235"/>
      <c r="CS23" s="235"/>
      <c r="CT23" s="235"/>
      <c r="CU23" s="235"/>
      <c r="CV23" s="235"/>
      <c r="CW23" s="237"/>
    </row>
    <row r="24" spans="1:101" ht="15.75" customHeight="1">
      <c r="A24" s="254"/>
      <c r="B24" s="236" t="s">
        <v>103</v>
      </c>
      <c r="C24" s="233">
        <f t="shared" si="4"/>
        <v>0</v>
      </c>
      <c r="D24" s="249"/>
      <c r="E24" s="250"/>
      <c r="F24" s="257"/>
      <c r="G24" s="250"/>
      <c r="H24" s="257"/>
      <c r="I24" s="257"/>
      <c r="J24" s="250"/>
      <c r="K24" s="257"/>
      <c r="L24" s="257"/>
      <c r="M24" s="257"/>
      <c r="N24" s="257"/>
      <c r="O24" s="257"/>
      <c r="P24" s="250"/>
      <c r="Q24" s="250"/>
      <c r="R24" s="250"/>
      <c r="S24" s="250"/>
      <c r="T24" s="252"/>
      <c r="U24" s="249"/>
      <c r="V24" s="250"/>
      <c r="W24" s="250"/>
      <c r="X24" s="250"/>
      <c r="Y24" s="250"/>
      <c r="Z24" s="250"/>
      <c r="AA24" s="250"/>
      <c r="AB24" s="250"/>
      <c r="AC24" s="250"/>
      <c r="AD24" s="250"/>
      <c r="AE24" s="250"/>
      <c r="AF24" s="250"/>
      <c r="AG24" s="250"/>
      <c r="AH24" s="250"/>
      <c r="AI24" s="250"/>
      <c r="AJ24" s="250"/>
      <c r="AK24" s="250"/>
      <c r="AL24" s="250"/>
      <c r="AM24" s="250"/>
      <c r="AN24" s="250"/>
      <c r="AO24" s="238"/>
      <c r="AP24" s="250"/>
      <c r="AQ24" s="250"/>
      <c r="AR24" s="252"/>
      <c r="AS24" s="258"/>
      <c r="AT24" s="250"/>
      <c r="AU24" s="250"/>
      <c r="AV24" s="250"/>
      <c r="AW24" s="250"/>
      <c r="AX24" s="250"/>
      <c r="AY24" s="250"/>
      <c r="AZ24" s="250"/>
      <c r="BA24" s="250"/>
      <c r="BB24" s="252"/>
      <c r="BC24" s="249"/>
      <c r="BD24" s="250"/>
      <c r="BE24" s="250"/>
      <c r="BF24" s="250"/>
      <c r="BG24" s="250"/>
      <c r="BH24" s="250"/>
      <c r="BI24" s="250"/>
      <c r="BJ24" s="250"/>
      <c r="BK24" s="250"/>
      <c r="BL24" s="250"/>
      <c r="BM24" s="252"/>
      <c r="BN24" s="249"/>
      <c r="BO24" s="235"/>
      <c r="BP24" s="235"/>
      <c r="BQ24" s="235"/>
      <c r="BR24" s="235"/>
      <c r="BS24" s="235"/>
      <c r="BT24" s="235"/>
      <c r="BU24" s="250"/>
      <c r="BV24" s="235"/>
      <c r="BW24" s="235"/>
      <c r="BX24" s="235"/>
      <c r="BY24" s="235"/>
      <c r="BZ24" s="235"/>
      <c r="CA24" s="235"/>
      <c r="CB24" s="235"/>
      <c r="CC24" s="235"/>
      <c r="CD24" s="235"/>
      <c r="CE24" s="235"/>
      <c r="CF24" s="235"/>
      <c r="CG24" s="235"/>
      <c r="CH24" s="235"/>
      <c r="CI24" s="235"/>
      <c r="CJ24" s="235"/>
      <c r="CK24" s="235"/>
      <c r="CL24" s="235"/>
      <c r="CM24" s="235"/>
      <c r="CN24" s="235"/>
      <c r="CO24" s="235"/>
      <c r="CP24" s="235"/>
      <c r="CQ24" s="235"/>
      <c r="CR24" s="235"/>
      <c r="CS24" s="235"/>
      <c r="CT24" s="235"/>
      <c r="CU24" s="235"/>
      <c r="CV24" s="235"/>
      <c r="CW24" s="237"/>
    </row>
    <row r="25" spans="1:101" ht="15.75" customHeight="1">
      <c r="A25" s="254" t="s">
        <v>123</v>
      </c>
      <c r="B25" s="236" t="s">
        <v>103</v>
      </c>
      <c r="C25" s="233">
        <f t="shared" si="4"/>
        <v>0</v>
      </c>
      <c r="D25" s="249"/>
      <c r="E25" s="250"/>
      <c r="F25" s="257"/>
      <c r="G25" s="250"/>
      <c r="H25" s="257"/>
      <c r="I25" s="257"/>
      <c r="J25" s="250"/>
      <c r="K25" s="257"/>
      <c r="L25" s="257"/>
      <c r="M25" s="257"/>
      <c r="N25" s="257"/>
      <c r="O25" s="257"/>
      <c r="P25" s="250"/>
      <c r="Q25" s="250"/>
      <c r="R25" s="250"/>
      <c r="S25" s="250"/>
      <c r="T25" s="252"/>
      <c r="U25" s="249"/>
      <c r="V25" s="250"/>
      <c r="W25" s="250"/>
      <c r="X25" s="250"/>
      <c r="Y25" s="250"/>
      <c r="Z25" s="250"/>
      <c r="AA25" s="250"/>
      <c r="AB25" s="250"/>
      <c r="AC25" s="250"/>
      <c r="AD25" s="250"/>
      <c r="AE25" s="250"/>
      <c r="AF25" s="250"/>
      <c r="AG25" s="250"/>
      <c r="AH25" s="250"/>
      <c r="AI25" s="250"/>
      <c r="AJ25" s="250"/>
      <c r="AK25" s="250"/>
      <c r="AL25" s="250"/>
      <c r="AM25" s="250"/>
      <c r="AN25" s="250"/>
      <c r="AO25" s="238"/>
      <c r="AP25" s="250"/>
      <c r="AQ25" s="250"/>
      <c r="AR25" s="252"/>
      <c r="AS25" s="258"/>
      <c r="AT25" s="250"/>
      <c r="AU25" s="250"/>
      <c r="AV25" s="250"/>
      <c r="AW25" s="250"/>
      <c r="AX25" s="250"/>
      <c r="AY25" s="250"/>
      <c r="AZ25" s="250"/>
      <c r="BA25" s="250"/>
      <c r="BB25" s="252"/>
      <c r="BC25" s="249"/>
      <c r="BD25" s="250"/>
      <c r="BE25" s="250"/>
      <c r="BF25" s="250"/>
      <c r="BG25" s="250"/>
      <c r="BH25" s="250"/>
      <c r="BI25" s="250"/>
      <c r="BJ25" s="250"/>
      <c r="BK25" s="250"/>
      <c r="BL25" s="250"/>
      <c r="BM25" s="252"/>
      <c r="BN25" s="249"/>
      <c r="BO25" s="235"/>
      <c r="BP25" s="235"/>
      <c r="BQ25" s="235"/>
      <c r="BR25" s="235"/>
      <c r="BS25" s="235"/>
      <c r="BT25" s="235"/>
      <c r="BU25" s="250"/>
      <c r="BV25" s="235"/>
      <c r="BW25" s="235"/>
      <c r="BX25" s="235"/>
      <c r="BY25" s="235"/>
      <c r="BZ25" s="235"/>
      <c r="CA25" s="235"/>
      <c r="CB25" s="235"/>
      <c r="CC25" s="235"/>
      <c r="CD25" s="235"/>
      <c r="CE25" s="235"/>
      <c r="CF25" s="235"/>
      <c r="CG25" s="235"/>
      <c r="CH25" s="235"/>
      <c r="CI25" s="235"/>
      <c r="CJ25" s="235"/>
      <c r="CK25" s="235"/>
      <c r="CL25" s="235"/>
      <c r="CM25" s="235"/>
      <c r="CN25" s="235"/>
      <c r="CO25" s="235"/>
      <c r="CP25" s="235"/>
      <c r="CQ25" s="235"/>
      <c r="CR25" s="235"/>
      <c r="CS25" s="235"/>
      <c r="CT25" s="235"/>
      <c r="CU25" s="235"/>
      <c r="CV25" s="235"/>
      <c r="CW25" s="237"/>
    </row>
    <row r="26" spans="1:101" ht="15.75">
      <c r="A26" s="488" t="s">
        <v>124</v>
      </c>
      <c r="B26" s="241" t="s">
        <v>105</v>
      </c>
      <c r="C26" s="259">
        <f>SUM(D26:CW26)</f>
        <v>2</v>
      </c>
      <c r="D26" s="260"/>
      <c r="E26" s="260"/>
      <c r="F26" s="260"/>
      <c r="G26" s="260"/>
      <c r="H26" s="260"/>
      <c r="I26" s="260"/>
      <c r="J26" s="260"/>
      <c r="K26" s="260"/>
      <c r="L26" s="260"/>
      <c r="M26" s="260"/>
      <c r="N26" s="260"/>
      <c r="O26" s="260"/>
      <c r="P26" s="260"/>
      <c r="Q26" s="260"/>
      <c r="R26" s="260"/>
      <c r="S26" s="260"/>
      <c r="T26" s="260"/>
      <c r="U26" s="260"/>
      <c r="V26" s="260"/>
      <c r="W26" s="260"/>
      <c r="X26" s="260"/>
      <c r="Y26" s="260"/>
      <c r="Z26" s="260">
        <v>1</v>
      </c>
      <c r="AA26" s="260"/>
      <c r="AB26" s="260"/>
      <c r="AC26" s="260"/>
      <c r="AD26" s="260"/>
      <c r="AE26" s="260"/>
      <c r="AF26" s="260"/>
      <c r="AG26" s="260"/>
      <c r="AH26" s="260"/>
      <c r="AI26" s="260"/>
      <c r="AJ26" s="260"/>
      <c r="AK26" s="260"/>
      <c r="AL26" s="260"/>
      <c r="AM26" s="260"/>
      <c r="AN26" s="260"/>
      <c r="AO26" s="260"/>
      <c r="AP26" s="260"/>
      <c r="AQ26" s="260"/>
      <c r="AR26" s="260"/>
      <c r="AS26" s="260"/>
      <c r="AT26" s="260"/>
      <c r="AU26" s="260"/>
      <c r="AV26" s="260"/>
      <c r="AW26" s="260"/>
      <c r="AX26" s="260"/>
      <c r="AY26" s="260"/>
      <c r="AZ26" s="260"/>
      <c r="BA26" s="260"/>
      <c r="BB26" s="260"/>
      <c r="BC26" s="260"/>
      <c r="BD26" s="260"/>
      <c r="BE26" s="260"/>
      <c r="BF26" s="260"/>
      <c r="BG26" s="260"/>
      <c r="BH26" s="260"/>
      <c r="BI26" s="260"/>
      <c r="BJ26" s="260"/>
      <c r="BK26" s="260"/>
      <c r="BL26" s="260"/>
      <c r="BM26" s="260"/>
      <c r="BN26" s="260"/>
      <c r="BO26" s="260"/>
      <c r="BP26" s="260"/>
      <c r="BQ26" s="260"/>
      <c r="BR26" s="260"/>
      <c r="BS26" s="260"/>
      <c r="BT26" s="260"/>
      <c r="BU26" s="260"/>
      <c r="BV26" s="260"/>
      <c r="BW26" s="260"/>
      <c r="BX26" s="260">
        <v>1</v>
      </c>
      <c r="BY26" s="260"/>
      <c r="BZ26" s="260"/>
      <c r="CA26" s="260"/>
      <c r="CB26" s="260"/>
      <c r="CC26" s="260"/>
      <c r="CD26" s="260"/>
      <c r="CE26" s="260"/>
      <c r="CF26" s="260"/>
      <c r="CG26" s="260"/>
      <c r="CH26" s="260"/>
      <c r="CI26" s="260"/>
      <c r="CJ26" s="260"/>
      <c r="CK26" s="260"/>
      <c r="CL26" s="260"/>
      <c r="CM26" s="260"/>
      <c r="CN26" s="260"/>
      <c r="CO26" s="260"/>
      <c r="CP26" s="260"/>
      <c r="CQ26" s="260"/>
      <c r="CR26" s="260"/>
      <c r="CS26" s="260"/>
      <c r="CT26" s="260"/>
      <c r="CU26" s="260"/>
      <c r="CV26" s="260"/>
      <c r="CW26" s="260"/>
    </row>
    <row r="27" spans="1:101" ht="15.75">
      <c r="A27" s="488"/>
      <c r="B27" s="261" t="s">
        <v>103</v>
      </c>
      <c r="C27" s="262">
        <f>C29+C31+C33+C35</f>
        <v>547.30999999999995</v>
      </c>
      <c r="D27" s="263">
        <f t="shared" ref="D27:BO27" si="5">D29+D31+D33+D35</f>
        <v>0</v>
      </c>
      <c r="E27" s="263">
        <f t="shared" si="5"/>
        <v>0</v>
      </c>
      <c r="F27" s="263">
        <f t="shared" si="5"/>
        <v>0</v>
      </c>
      <c r="G27" s="263">
        <f t="shared" si="5"/>
        <v>0</v>
      </c>
      <c r="H27" s="263">
        <f t="shared" si="5"/>
        <v>0</v>
      </c>
      <c r="I27" s="263">
        <f t="shared" si="5"/>
        <v>0</v>
      </c>
      <c r="J27" s="263">
        <f t="shared" si="5"/>
        <v>0</v>
      </c>
      <c r="K27" s="263">
        <f t="shared" si="5"/>
        <v>0</v>
      </c>
      <c r="L27" s="263">
        <f t="shared" si="5"/>
        <v>0</v>
      </c>
      <c r="M27" s="263">
        <f t="shared" si="5"/>
        <v>0</v>
      </c>
      <c r="N27" s="263">
        <f t="shared" si="5"/>
        <v>0</v>
      </c>
      <c r="O27" s="263">
        <f t="shared" si="5"/>
        <v>0</v>
      </c>
      <c r="P27" s="263">
        <f t="shared" si="5"/>
        <v>0</v>
      </c>
      <c r="Q27" s="263">
        <f t="shared" si="5"/>
        <v>0</v>
      </c>
      <c r="R27" s="263">
        <f t="shared" si="5"/>
        <v>0</v>
      </c>
      <c r="S27" s="263">
        <f t="shared" si="5"/>
        <v>0</v>
      </c>
      <c r="T27" s="263">
        <f t="shared" si="5"/>
        <v>0</v>
      </c>
      <c r="U27" s="263">
        <f t="shared" si="5"/>
        <v>0</v>
      </c>
      <c r="V27" s="263">
        <f t="shared" si="5"/>
        <v>0</v>
      </c>
      <c r="W27" s="263">
        <f t="shared" si="5"/>
        <v>0</v>
      </c>
      <c r="X27" s="263">
        <f t="shared" si="5"/>
        <v>0</v>
      </c>
      <c r="Y27" s="263">
        <f t="shared" si="5"/>
        <v>0</v>
      </c>
      <c r="Z27" s="263">
        <f t="shared" si="5"/>
        <v>5.69</v>
      </c>
      <c r="AA27" s="263">
        <f t="shared" si="5"/>
        <v>0</v>
      </c>
      <c r="AB27" s="263">
        <f t="shared" si="5"/>
        <v>0</v>
      </c>
      <c r="AC27" s="263">
        <f t="shared" si="5"/>
        <v>0</v>
      </c>
      <c r="AD27" s="263">
        <f t="shared" si="5"/>
        <v>0</v>
      </c>
      <c r="AE27" s="263">
        <f t="shared" si="5"/>
        <v>0</v>
      </c>
      <c r="AF27" s="263">
        <f t="shared" si="5"/>
        <v>0</v>
      </c>
      <c r="AG27" s="263">
        <f t="shared" si="5"/>
        <v>0</v>
      </c>
      <c r="AH27" s="263">
        <f t="shared" si="5"/>
        <v>0</v>
      </c>
      <c r="AI27" s="263">
        <f t="shared" si="5"/>
        <v>0</v>
      </c>
      <c r="AJ27" s="263">
        <f t="shared" si="5"/>
        <v>0</v>
      </c>
      <c r="AK27" s="263">
        <f t="shared" si="5"/>
        <v>0</v>
      </c>
      <c r="AL27" s="263">
        <f t="shared" si="5"/>
        <v>0</v>
      </c>
      <c r="AM27" s="263">
        <f t="shared" si="5"/>
        <v>0</v>
      </c>
      <c r="AN27" s="263">
        <f t="shared" si="5"/>
        <v>0</v>
      </c>
      <c r="AO27" s="263">
        <f t="shared" si="5"/>
        <v>0</v>
      </c>
      <c r="AP27" s="263">
        <f t="shared" si="5"/>
        <v>0</v>
      </c>
      <c r="AQ27" s="263">
        <f t="shared" si="5"/>
        <v>0</v>
      </c>
      <c r="AR27" s="263">
        <f t="shared" si="5"/>
        <v>0</v>
      </c>
      <c r="AS27" s="263">
        <f t="shared" si="5"/>
        <v>0</v>
      </c>
      <c r="AT27" s="263">
        <f t="shared" si="5"/>
        <v>0</v>
      </c>
      <c r="AU27" s="263">
        <f t="shared" si="5"/>
        <v>0</v>
      </c>
      <c r="AV27" s="263">
        <f t="shared" si="5"/>
        <v>0</v>
      </c>
      <c r="AW27" s="263">
        <f t="shared" si="5"/>
        <v>0</v>
      </c>
      <c r="AX27" s="263">
        <f t="shared" si="5"/>
        <v>0</v>
      </c>
      <c r="AY27" s="263">
        <f t="shared" si="5"/>
        <v>0</v>
      </c>
      <c r="AZ27" s="263">
        <f t="shared" si="5"/>
        <v>0</v>
      </c>
      <c r="BA27" s="263">
        <f t="shared" si="5"/>
        <v>0</v>
      </c>
      <c r="BB27" s="263">
        <f t="shared" si="5"/>
        <v>0</v>
      </c>
      <c r="BC27" s="263">
        <f t="shared" si="5"/>
        <v>0</v>
      </c>
      <c r="BD27" s="263">
        <f t="shared" si="5"/>
        <v>0</v>
      </c>
      <c r="BE27" s="263">
        <f t="shared" si="5"/>
        <v>0</v>
      </c>
      <c r="BF27" s="263">
        <f t="shared" si="5"/>
        <v>0</v>
      </c>
      <c r="BG27" s="263">
        <f t="shared" si="5"/>
        <v>0</v>
      </c>
      <c r="BH27" s="263">
        <f t="shared" si="5"/>
        <v>0</v>
      </c>
      <c r="BI27" s="263">
        <f t="shared" si="5"/>
        <v>0</v>
      </c>
      <c r="BJ27" s="263">
        <f t="shared" si="5"/>
        <v>0</v>
      </c>
      <c r="BK27" s="263">
        <f t="shared" si="5"/>
        <v>0</v>
      </c>
      <c r="BL27" s="263">
        <f t="shared" si="5"/>
        <v>0</v>
      </c>
      <c r="BM27" s="263">
        <f t="shared" si="5"/>
        <v>0</v>
      </c>
      <c r="BN27" s="263">
        <f t="shared" si="5"/>
        <v>0</v>
      </c>
      <c r="BO27" s="263">
        <f t="shared" si="5"/>
        <v>0</v>
      </c>
      <c r="BP27" s="263">
        <f t="shared" ref="BP27:CW27" si="6">BP29+BP31+BP33+BP35</f>
        <v>0</v>
      </c>
      <c r="BQ27" s="263">
        <f t="shared" si="6"/>
        <v>0</v>
      </c>
      <c r="BR27" s="263">
        <f t="shared" si="6"/>
        <v>0</v>
      </c>
      <c r="BS27" s="263">
        <f t="shared" si="6"/>
        <v>0</v>
      </c>
      <c r="BT27" s="263">
        <f t="shared" si="6"/>
        <v>0</v>
      </c>
      <c r="BU27" s="263">
        <f t="shared" si="6"/>
        <v>0</v>
      </c>
      <c r="BV27" s="263">
        <f t="shared" si="6"/>
        <v>0</v>
      </c>
      <c r="BW27" s="263">
        <f t="shared" si="6"/>
        <v>0</v>
      </c>
      <c r="BX27" s="263">
        <f t="shared" si="6"/>
        <v>541.62</v>
      </c>
      <c r="BY27" s="263">
        <f t="shared" si="6"/>
        <v>0</v>
      </c>
      <c r="BZ27" s="263">
        <f t="shared" si="6"/>
        <v>0</v>
      </c>
      <c r="CA27" s="263">
        <f t="shared" si="6"/>
        <v>0</v>
      </c>
      <c r="CB27" s="263">
        <f t="shared" si="6"/>
        <v>0</v>
      </c>
      <c r="CC27" s="263">
        <f t="shared" si="6"/>
        <v>0</v>
      </c>
      <c r="CD27" s="263">
        <f t="shared" si="6"/>
        <v>0</v>
      </c>
      <c r="CE27" s="263">
        <f t="shared" si="6"/>
        <v>0</v>
      </c>
      <c r="CF27" s="263">
        <f t="shared" si="6"/>
        <v>0</v>
      </c>
      <c r="CG27" s="263">
        <f t="shared" si="6"/>
        <v>0</v>
      </c>
      <c r="CH27" s="263">
        <f t="shared" si="6"/>
        <v>0</v>
      </c>
      <c r="CI27" s="263">
        <f t="shared" si="6"/>
        <v>0</v>
      </c>
      <c r="CJ27" s="263">
        <f t="shared" si="6"/>
        <v>0</v>
      </c>
      <c r="CK27" s="263">
        <f t="shared" si="6"/>
        <v>0</v>
      </c>
      <c r="CL27" s="263">
        <f t="shared" si="6"/>
        <v>0</v>
      </c>
      <c r="CM27" s="263">
        <f t="shared" si="6"/>
        <v>0</v>
      </c>
      <c r="CN27" s="263">
        <f t="shared" si="6"/>
        <v>0</v>
      </c>
      <c r="CO27" s="263">
        <f t="shared" si="6"/>
        <v>0</v>
      </c>
      <c r="CP27" s="263">
        <f t="shared" si="6"/>
        <v>0</v>
      </c>
      <c r="CQ27" s="263">
        <f t="shared" si="6"/>
        <v>0</v>
      </c>
      <c r="CR27" s="263">
        <f t="shared" si="6"/>
        <v>0</v>
      </c>
      <c r="CS27" s="263">
        <f t="shared" si="6"/>
        <v>0</v>
      </c>
      <c r="CT27" s="263">
        <f t="shared" si="6"/>
        <v>0</v>
      </c>
      <c r="CU27" s="263">
        <f t="shared" si="6"/>
        <v>0</v>
      </c>
      <c r="CV27" s="263">
        <f t="shared" si="6"/>
        <v>0</v>
      </c>
      <c r="CW27" s="263">
        <f t="shared" si="6"/>
        <v>0</v>
      </c>
    </row>
    <row r="28" spans="1:101" ht="15.75">
      <c r="A28" s="489" t="s">
        <v>125</v>
      </c>
      <c r="B28" s="261" t="s">
        <v>107</v>
      </c>
      <c r="C28" s="264">
        <f t="shared" si="4"/>
        <v>0.251</v>
      </c>
      <c r="D28" s="250"/>
      <c r="E28" s="250"/>
      <c r="F28" s="257"/>
      <c r="G28" s="250"/>
      <c r="H28" s="257"/>
      <c r="I28" s="257"/>
      <c r="J28" s="250"/>
      <c r="K28" s="257"/>
      <c r="L28" s="257"/>
      <c r="M28" s="257"/>
      <c r="N28" s="257"/>
      <c r="O28" s="257"/>
      <c r="P28" s="250"/>
      <c r="Q28" s="250"/>
      <c r="R28" s="250"/>
      <c r="S28" s="250"/>
      <c r="T28" s="250"/>
      <c r="U28" s="250"/>
      <c r="V28" s="250"/>
      <c r="W28" s="250"/>
      <c r="X28" s="250"/>
      <c r="Y28" s="250"/>
      <c r="Z28" s="250"/>
      <c r="AA28" s="250"/>
      <c r="AB28" s="250"/>
      <c r="AC28" s="250"/>
      <c r="AD28" s="250"/>
      <c r="AE28" s="250"/>
      <c r="AF28" s="250"/>
      <c r="AG28" s="250"/>
      <c r="AH28" s="250"/>
      <c r="AI28" s="250"/>
      <c r="AJ28" s="250"/>
      <c r="AK28" s="250"/>
      <c r="AL28" s="250"/>
      <c r="AM28" s="250"/>
      <c r="AN28" s="250"/>
      <c r="AO28" s="238"/>
      <c r="AP28" s="250"/>
      <c r="AQ28" s="250"/>
      <c r="AR28" s="250"/>
      <c r="AS28" s="248"/>
      <c r="AT28" s="250"/>
      <c r="AU28" s="250"/>
      <c r="AV28" s="250"/>
      <c r="AW28" s="250"/>
      <c r="AX28" s="250"/>
      <c r="AY28" s="250"/>
      <c r="AZ28" s="250"/>
      <c r="BA28" s="250"/>
      <c r="BB28" s="250"/>
      <c r="BC28" s="250"/>
      <c r="BD28" s="250"/>
      <c r="BE28" s="250"/>
      <c r="BF28" s="250"/>
      <c r="BG28" s="250"/>
      <c r="BH28" s="250"/>
      <c r="BI28" s="250"/>
      <c r="BJ28" s="250"/>
      <c r="BK28" s="250"/>
      <c r="BL28" s="250"/>
      <c r="BM28" s="250"/>
      <c r="BN28" s="250"/>
      <c r="BO28" s="235"/>
      <c r="BP28" s="235"/>
      <c r="BQ28" s="235"/>
      <c r="BR28" s="235"/>
      <c r="BS28" s="235"/>
      <c r="BT28" s="235"/>
      <c r="BU28" s="250"/>
      <c r="BV28" s="235"/>
      <c r="BW28" s="235"/>
      <c r="BX28" s="235">
        <v>0.251</v>
      </c>
      <c r="BY28" s="235"/>
      <c r="BZ28" s="235"/>
      <c r="CA28" s="235"/>
      <c r="CB28" s="235"/>
      <c r="CC28" s="235"/>
      <c r="CD28" s="235"/>
      <c r="CE28" s="235"/>
      <c r="CF28" s="235"/>
      <c r="CG28" s="235"/>
      <c r="CH28" s="235"/>
      <c r="CI28" s="235"/>
      <c r="CJ28" s="235"/>
      <c r="CK28" s="235"/>
      <c r="CL28" s="235"/>
      <c r="CM28" s="235"/>
      <c r="CN28" s="235"/>
      <c r="CO28" s="235"/>
      <c r="CP28" s="235"/>
      <c r="CQ28" s="235"/>
      <c r="CR28" s="235"/>
      <c r="CS28" s="235"/>
      <c r="CT28" s="235"/>
      <c r="CU28" s="235"/>
      <c r="CV28" s="235"/>
      <c r="CW28" s="236"/>
    </row>
    <row r="29" spans="1:101" ht="15.75">
      <c r="A29" s="489"/>
      <c r="B29" s="261" t="s">
        <v>103</v>
      </c>
      <c r="C29" s="233">
        <f t="shared" si="4"/>
        <v>338.69</v>
      </c>
      <c r="D29" s="249"/>
      <c r="E29" s="250"/>
      <c r="F29" s="257"/>
      <c r="G29" s="250"/>
      <c r="H29" s="257"/>
      <c r="I29" s="257"/>
      <c r="J29" s="250"/>
      <c r="K29" s="257"/>
      <c r="L29" s="257"/>
      <c r="M29" s="257"/>
      <c r="N29" s="257"/>
      <c r="O29" s="257"/>
      <c r="P29" s="250"/>
      <c r="Q29" s="250"/>
      <c r="R29" s="250"/>
      <c r="S29" s="250"/>
      <c r="T29" s="252"/>
      <c r="U29" s="249"/>
      <c r="V29" s="250"/>
      <c r="W29" s="250"/>
      <c r="X29" s="250"/>
      <c r="Y29" s="250"/>
      <c r="Z29" s="250"/>
      <c r="AA29" s="250"/>
      <c r="AB29" s="250"/>
      <c r="AC29" s="250"/>
      <c r="AD29" s="250"/>
      <c r="AE29" s="250"/>
      <c r="AF29" s="250"/>
      <c r="AG29" s="250"/>
      <c r="AH29" s="250"/>
      <c r="AI29" s="250"/>
      <c r="AJ29" s="250"/>
      <c r="AK29" s="250"/>
      <c r="AL29" s="250"/>
      <c r="AM29" s="250"/>
      <c r="AN29" s="250"/>
      <c r="AO29" s="238"/>
      <c r="AP29" s="250"/>
      <c r="AQ29" s="250"/>
      <c r="AR29" s="252"/>
      <c r="AS29" s="258"/>
      <c r="AT29" s="250"/>
      <c r="AU29" s="250"/>
      <c r="AV29" s="250"/>
      <c r="AW29" s="250"/>
      <c r="AX29" s="250"/>
      <c r="AY29" s="250"/>
      <c r="AZ29" s="250"/>
      <c r="BA29" s="250"/>
      <c r="BB29" s="252"/>
      <c r="BC29" s="249"/>
      <c r="BD29" s="250"/>
      <c r="BE29" s="250"/>
      <c r="BF29" s="250"/>
      <c r="BG29" s="250"/>
      <c r="BH29" s="250"/>
      <c r="BI29" s="250"/>
      <c r="BJ29" s="250"/>
      <c r="BK29" s="250"/>
      <c r="BL29" s="250"/>
      <c r="BM29" s="252"/>
      <c r="BN29" s="249"/>
      <c r="BO29" s="235"/>
      <c r="BP29" s="235"/>
      <c r="BQ29" s="235"/>
      <c r="BR29" s="235"/>
      <c r="BS29" s="235"/>
      <c r="BT29" s="235"/>
      <c r="BU29" s="250"/>
      <c r="BV29" s="235"/>
      <c r="BW29" s="235"/>
      <c r="BX29" s="235">
        <v>338.69</v>
      </c>
      <c r="BY29" s="235"/>
      <c r="BZ29" s="235"/>
      <c r="CA29" s="235"/>
      <c r="CB29" s="235"/>
      <c r="CC29" s="235"/>
      <c r="CD29" s="235"/>
      <c r="CE29" s="235"/>
      <c r="CF29" s="235"/>
      <c r="CG29" s="235"/>
      <c r="CH29" s="235"/>
      <c r="CI29" s="235"/>
      <c r="CJ29" s="235"/>
      <c r="CK29" s="235"/>
      <c r="CL29" s="235"/>
      <c r="CM29" s="235"/>
      <c r="CN29" s="235"/>
      <c r="CO29" s="235"/>
      <c r="CP29" s="235"/>
      <c r="CQ29" s="235"/>
      <c r="CR29" s="235"/>
      <c r="CS29" s="235"/>
      <c r="CT29" s="235"/>
      <c r="CU29" s="235"/>
      <c r="CV29" s="235"/>
      <c r="CW29" s="237"/>
    </row>
    <row r="30" spans="1:101" ht="15.75">
      <c r="A30" s="489" t="s">
        <v>126</v>
      </c>
      <c r="B30" s="261" t="s">
        <v>107</v>
      </c>
      <c r="C30" s="265">
        <f t="shared" si="4"/>
        <v>0.01</v>
      </c>
      <c r="D30" s="249"/>
      <c r="E30" s="250"/>
      <c r="F30" s="257"/>
      <c r="G30" s="250"/>
      <c r="H30" s="257"/>
      <c r="I30" s="257"/>
      <c r="J30" s="250"/>
      <c r="K30" s="257"/>
      <c r="L30" s="257"/>
      <c r="M30" s="257"/>
      <c r="N30" s="257"/>
      <c r="O30" s="257"/>
      <c r="P30" s="250"/>
      <c r="Q30" s="250"/>
      <c r="R30" s="250"/>
      <c r="S30" s="250"/>
      <c r="T30" s="252"/>
      <c r="U30" s="249"/>
      <c r="V30" s="250"/>
      <c r="W30" s="250"/>
      <c r="X30" s="250"/>
      <c r="Y30" s="250"/>
      <c r="Z30" s="250">
        <v>0.01</v>
      </c>
      <c r="AA30" s="250"/>
      <c r="AB30" s="250"/>
      <c r="AC30" s="250"/>
      <c r="AD30" s="250"/>
      <c r="AE30" s="250"/>
      <c r="AF30" s="250"/>
      <c r="AG30" s="250"/>
      <c r="AH30" s="250"/>
      <c r="AI30" s="250"/>
      <c r="AJ30" s="250"/>
      <c r="AK30" s="250"/>
      <c r="AL30" s="250"/>
      <c r="AM30" s="250"/>
      <c r="AN30" s="250"/>
      <c r="AO30" s="238"/>
      <c r="AP30" s="250"/>
      <c r="AQ30" s="250"/>
      <c r="AR30" s="252"/>
      <c r="AS30" s="258"/>
      <c r="AT30" s="250"/>
      <c r="AU30" s="250"/>
      <c r="AV30" s="250"/>
      <c r="AW30" s="250"/>
      <c r="AX30" s="250"/>
      <c r="AY30" s="250"/>
      <c r="AZ30" s="250"/>
      <c r="BA30" s="250"/>
      <c r="BB30" s="252"/>
      <c r="BC30" s="249"/>
      <c r="BD30" s="250"/>
      <c r="BE30" s="250"/>
      <c r="BF30" s="250"/>
      <c r="BG30" s="250"/>
      <c r="BH30" s="250"/>
      <c r="BI30" s="250"/>
      <c r="BJ30" s="250"/>
      <c r="BK30" s="250"/>
      <c r="BL30" s="250"/>
      <c r="BM30" s="252"/>
      <c r="BN30" s="249"/>
      <c r="BO30" s="235"/>
      <c r="BP30" s="235"/>
      <c r="BQ30" s="235"/>
      <c r="BR30" s="235"/>
      <c r="BS30" s="235"/>
      <c r="BT30" s="235"/>
      <c r="BU30" s="250"/>
      <c r="BV30" s="235"/>
      <c r="BW30" s="235"/>
      <c r="BX30" s="235"/>
      <c r="BY30" s="235"/>
      <c r="BZ30" s="235"/>
      <c r="CA30" s="235"/>
      <c r="CB30" s="235"/>
      <c r="CC30" s="235"/>
      <c r="CD30" s="235"/>
      <c r="CE30" s="235"/>
      <c r="CF30" s="235"/>
      <c r="CG30" s="235"/>
      <c r="CH30" s="235"/>
      <c r="CI30" s="235"/>
      <c r="CJ30" s="235"/>
      <c r="CK30" s="235"/>
      <c r="CL30" s="235"/>
      <c r="CM30" s="235"/>
      <c r="CN30" s="235"/>
      <c r="CO30" s="235"/>
      <c r="CP30" s="235"/>
      <c r="CQ30" s="235"/>
      <c r="CR30" s="235"/>
      <c r="CS30" s="235"/>
      <c r="CT30" s="235"/>
      <c r="CU30" s="235"/>
      <c r="CV30" s="235"/>
      <c r="CW30" s="237"/>
    </row>
    <row r="31" spans="1:101" ht="15.75">
      <c r="A31" s="489"/>
      <c r="B31" s="261" t="s">
        <v>103</v>
      </c>
      <c r="C31" s="233">
        <f t="shared" si="4"/>
        <v>5.69</v>
      </c>
      <c r="D31" s="249"/>
      <c r="E31" s="250"/>
      <c r="F31" s="257"/>
      <c r="G31" s="250"/>
      <c r="H31" s="257"/>
      <c r="I31" s="257"/>
      <c r="J31" s="250"/>
      <c r="K31" s="257"/>
      <c r="L31" s="257"/>
      <c r="M31" s="257"/>
      <c r="N31" s="257"/>
      <c r="O31" s="257"/>
      <c r="P31" s="250"/>
      <c r="Q31" s="250"/>
      <c r="R31" s="250"/>
      <c r="S31" s="250"/>
      <c r="T31" s="252"/>
      <c r="U31" s="249"/>
      <c r="V31" s="250"/>
      <c r="W31" s="250"/>
      <c r="X31" s="250"/>
      <c r="Y31" s="250"/>
      <c r="Z31" s="250">
        <v>5.69</v>
      </c>
      <c r="AA31" s="250"/>
      <c r="AB31" s="250"/>
      <c r="AC31" s="250"/>
      <c r="AD31" s="250"/>
      <c r="AE31" s="250"/>
      <c r="AF31" s="250"/>
      <c r="AG31" s="250"/>
      <c r="AH31" s="250"/>
      <c r="AI31" s="250"/>
      <c r="AJ31" s="250"/>
      <c r="AK31" s="250"/>
      <c r="AL31" s="250"/>
      <c r="AM31" s="250"/>
      <c r="AN31" s="250"/>
      <c r="AO31" s="238"/>
      <c r="AP31" s="250"/>
      <c r="AQ31" s="250"/>
      <c r="AR31" s="252"/>
      <c r="AS31" s="258"/>
      <c r="AT31" s="250"/>
      <c r="AU31" s="250"/>
      <c r="AV31" s="250"/>
      <c r="AW31" s="250"/>
      <c r="AX31" s="250"/>
      <c r="AY31" s="250"/>
      <c r="AZ31" s="250"/>
      <c r="BA31" s="250"/>
      <c r="BB31" s="252"/>
      <c r="BC31" s="249"/>
      <c r="BD31" s="250"/>
      <c r="BE31" s="250"/>
      <c r="BF31" s="250"/>
      <c r="BG31" s="250"/>
      <c r="BH31" s="250"/>
      <c r="BI31" s="250"/>
      <c r="BJ31" s="250"/>
      <c r="BK31" s="250"/>
      <c r="BL31" s="250"/>
      <c r="BM31" s="252"/>
      <c r="BN31" s="249"/>
      <c r="BO31" s="235"/>
      <c r="BP31" s="235"/>
      <c r="BQ31" s="235"/>
      <c r="BR31" s="235"/>
      <c r="BS31" s="235"/>
      <c r="BT31" s="235"/>
      <c r="BU31" s="250"/>
      <c r="BV31" s="235"/>
      <c r="BW31" s="235"/>
      <c r="BX31" s="235"/>
      <c r="BY31" s="235"/>
      <c r="BZ31" s="235"/>
      <c r="CA31" s="235"/>
      <c r="CB31" s="235"/>
      <c r="CC31" s="235"/>
      <c r="CD31" s="235"/>
      <c r="CE31" s="235"/>
      <c r="CF31" s="235"/>
      <c r="CG31" s="235"/>
      <c r="CH31" s="235"/>
      <c r="CI31" s="235"/>
      <c r="CJ31" s="235"/>
      <c r="CK31" s="235"/>
      <c r="CL31" s="235"/>
      <c r="CM31" s="235"/>
      <c r="CN31" s="235"/>
      <c r="CO31" s="235"/>
      <c r="CP31" s="235"/>
      <c r="CQ31" s="235"/>
      <c r="CR31" s="235"/>
      <c r="CS31" s="235"/>
      <c r="CT31" s="235"/>
      <c r="CU31" s="235"/>
      <c r="CV31" s="235"/>
      <c r="CW31" s="237"/>
    </row>
    <row r="32" spans="1:101" ht="15.75">
      <c r="A32" s="489" t="s">
        <v>127</v>
      </c>
      <c r="B32" s="261" t="s">
        <v>128</v>
      </c>
      <c r="C32" s="266">
        <f t="shared" si="4"/>
        <v>0.24299999999999999</v>
      </c>
      <c r="D32" s="249"/>
      <c r="E32" s="250"/>
      <c r="F32" s="257"/>
      <c r="G32" s="250"/>
      <c r="H32" s="257"/>
      <c r="I32" s="257"/>
      <c r="J32" s="250"/>
      <c r="K32" s="257"/>
      <c r="L32" s="257"/>
      <c r="M32" s="257"/>
      <c r="N32" s="257"/>
      <c r="O32" s="257"/>
      <c r="P32" s="250"/>
      <c r="Q32" s="250"/>
      <c r="R32" s="250"/>
      <c r="S32" s="250"/>
      <c r="T32" s="252"/>
      <c r="U32" s="249"/>
      <c r="V32" s="250"/>
      <c r="W32" s="250"/>
      <c r="X32" s="250"/>
      <c r="Y32" s="250"/>
      <c r="Z32" s="250"/>
      <c r="AA32" s="250"/>
      <c r="AB32" s="250"/>
      <c r="AC32" s="250"/>
      <c r="AD32" s="250"/>
      <c r="AE32" s="250"/>
      <c r="AF32" s="250"/>
      <c r="AG32" s="250"/>
      <c r="AH32" s="250"/>
      <c r="AI32" s="250"/>
      <c r="AJ32" s="250"/>
      <c r="AK32" s="250"/>
      <c r="AL32" s="250"/>
      <c r="AM32" s="250"/>
      <c r="AN32" s="250"/>
      <c r="AO32" s="238"/>
      <c r="AP32" s="250"/>
      <c r="AQ32" s="250"/>
      <c r="AR32" s="252"/>
      <c r="AS32" s="258"/>
      <c r="AT32" s="250"/>
      <c r="AU32" s="250"/>
      <c r="AV32" s="250"/>
      <c r="AW32" s="250"/>
      <c r="AX32" s="250"/>
      <c r="AY32" s="250"/>
      <c r="AZ32" s="250"/>
      <c r="BA32" s="250"/>
      <c r="BB32" s="252"/>
      <c r="BC32" s="249"/>
      <c r="BD32" s="250"/>
      <c r="BE32" s="250"/>
      <c r="BF32" s="250"/>
      <c r="BG32" s="250"/>
      <c r="BH32" s="250"/>
      <c r="BI32" s="250"/>
      <c r="BJ32" s="250"/>
      <c r="BK32" s="250"/>
      <c r="BL32" s="250"/>
      <c r="BM32" s="252"/>
      <c r="BN32" s="249"/>
      <c r="BO32" s="235"/>
      <c r="BP32" s="235"/>
      <c r="BQ32" s="235"/>
      <c r="BR32" s="235"/>
      <c r="BS32" s="235"/>
      <c r="BT32" s="235"/>
      <c r="BU32" s="250"/>
      <c r="BV32" s="235"/>
      <c r="BW32" s="235"/>
      <c r="BX32" s="235">
        <v>0.24299999999999999</v>
      </c>
      <c r="BY32" s="235"/>
      <c r="BZ32" s="235"/>
      <c r="CA32" s="235"/>
      <c r="CB32" s="235"/>
      <c r="CC32" s="235"/>
      <c r="CD32" s="235"/>
      <c r="CE32" s="235"/>
      <c r="CF32" s="235"/>
      <c r="CG32" s="235"/>
      <c r="CH32" s="235"/>
      <c r="CI32" s="235"/>
      <c r="CJ32" s="235"/>
      <c r="CK32" s="235"/>
      <c r="CL32" s="235"/>
      <c r="CM32" s="235"/>
      <c r="CN32" s="235"/>
      <c r="CO32" s="235"/>
      <c r="CP32" s="235"/>
      <c r="CQ32" s="235"/>
      <c r="CR32" s="235"/>
      <c r="CS32" s="235"/>
      <c r="CT32" s="235"/>
      <c r="CU32" s="235"/>
      <c r="CV32" s="235"/>
      <c r="CW32" s="237"/>
    </row>
    <row r="33" spans="1:101" ht="15.75">
      <c r="A33" s="489"/>
      <c r="B33" s="261" t="s">
        <v>103</v>
      </c>
      <c r="C33" s="233">
        <f t="shared" si="4"/>
        <v>202.93</v>
      </c>
      <c r="D33" s="249"/>
      <c r="E33" s="250"/>
      <c r="F33" s="257"/>
      <c r="G33" s="250"/>
      <c r="H33" s="257"/>
      <c r="I33" s="257"/>
      <c r="J33" s="250"/>
      <c r="K33" s="257"/>
      <c r="L33" s="257"/>
      <c r="M33" s="257"/>
      <c r="N33" s="257"/>
      <c r="O33" s="257"/>
      <c r="P33" s="250"/>
      <c r="Q33" s="250"/>
      <c r="R33" s="250"/>
      <c r="S33" s="250"/>
      <c r="T33" s="252"/>
      <c r="U33" s="249"/>
      <c r="V33" s="250"/>
      <c r="W33" s="250"/>
      <c r="X33" s="250"/>
      <c r="Y33" s="250"/>
      <c r="Z33" s="250"/>
      <c r="AA33" s="250"/>
      <c r="AB33" s="250"/>
      <c r="AC33" s="250"/>
      <c r="AD33" s="250"/>
      <c r="AE33" s="250"/>
      <c r="AF33" s="250"/>
      <c r="AG33" s="250"/>
      <c r="AH33" s="250"/>
      <c r="AI33" s="250"/>
      <c r="AJ33" s="250"/>
      <c r="AK33" s="250"/>
      <c r="AL33" s="250"/>
      <c r="AM33" s="250"/>
      <c r="AN33" s="250"/>
      <c r="AO33" s="238"/>
      <c r="AP33" s="250"/>
      <c r="AQ33" s="250"/>
      <c r="AR33" s="252"/>
      <c r="AS33" s="258"/>
      <c r="AT33" s="250"/>
      <c r="AU33" s="250"/>
      <c r="AV33" s="250"/>
      <c r="AW33" s="250"/>
      <c r="AX33" s="250"/>
      <c r="AY33" s="250"/>
      <c r="AZ33" s="250"/>
      <c r="BA33" s="250"/>
      <c r="BB33" s="252"/>
      <c r="BC33" s="249"/>
      <c r="BD33" s="250"/>
      <c r="BE33" s="250"/>
      <c r="BF33" s="250"/>
      <c r="BG33" s="250"/>
      <c r="BH33" s="250"/>
      <c r="BI33" s="250"/>
      <c r="BJ33" s="250"/>
      <c r="BK33" s="250"/>
      <c r="BL33" s="250"/>
      <c r="BM33" s="252"/>
      <c r="BN33" s="249"/>
      <c r="BO33" s="235"/>
      <c r="BP33" s="235"/>
      <c r="BQ33" s="235"/>
      <c r="BR33" s="235"/>
      <c r="BS33" s="235"/>
      <c r="BT33" s="235"/>
      <c r="BU33" s="250"/>
      <c r="BV33" s="235"/>
      <c r="BW33" s="235"/>
      <c r="BX33" s="235">
        <v>202.93</v>
      </c>
      <c r="BY33" s="235"/>
      <c r="BZ33" s="235"/>
      <c r="CA33" s="235"/>
      <c r="CB33" s="235"/>
      <c r="CC33" s="235"/>
      <c r="CD33" s="235"/>
      <c r="CE33" s="235"/>
      <c r="CF33" s="235"/>
      <c r="CG33" s="235"/>
      <c r="CH33" s="235"/>
      <c r="CI33" s="235"/>
      <c r="CJ33" s="235"/>
      <c r="CK33" s="235"/>
      <c r="CL33" s="235"/>
      <c r="CM33" s="235"/>
      <c r="CN33" s="235"/>
      <c r="CO33" s="235"/>
      <c r="CP33" s="235"/>
      <c r="CQ33" s="235"/>
      <c r="CR33" s="235"/>
      <c r="CS33" s="235"/>
      <c r="CT33" s="235"/>
      <c r="CU33" s="235"/>
      <c r="CV33" s="235"/>
      <c r="CW33" s="237"/>
    </row>
    <row r="34" spans="1:101" ht="15.75">
      <c r="A34" s="489" t="s">
        <v>129</v>
      </c>
      <c r="B34" s="261" t="s">
        <v>122</v>
      </c>
      <c r="C34" s="233">
        <f t="shared" si="4"/>
        <v>0</v>
      </c>
      <c r="D34" s="249"/>
      <c r="E34" s="250"/>
      <c r="F34" s="257"/>
      <c r="G34" s="250"/>
      <c r="H34" s="257"/>
      <c r="I34" s="257"/>
      <c r="J34" s="250"/>
      <c r="K34" s="257"/>
      <c r="L34" s="257"/>
      <c r="M34" s="257"/>
      <c r="N34" s="257"/>
      <c r="O34" s="257"/>
      <c r="P34" s="250"/>
      <c r="Q34" s="250"/>
      <c r="R34" s="250"/>
      <c r="S34" s="250"/>
      <c r="T34" s="252"/>
      <c r="U34" s="249"/>
      <c r="V34" s="250"/>
      <c r="W34" s="250"/>
      <c r="X34" s="250"/>
      <c r="Y34" s="250"/>
      <c r="Z34" s="250"/>
      <c r="AA34" s="250"/>
      <c r="AB34" s="250"/>
      <c r="AC34" s="250"/>
      <c r="AD34" s="250"/>
      <c r="AE34" s="250"/>
      <c r="AF34" s="250"/>
      <c r="AG34" s="250"/>
      <c r="AH34" s="250"/>
      <c r="AI34" s="250"/>
      <c r="AJ34" s="250"/>
      <c r="AK34" s="250"/>
      <c r="AL34" s="250"/>
      <c r="AM34" s="250"/>
      <c r="AN34" s="250"/>
      <c r="AO34" s="238"/>
      <c r="AP34" s="250"/>
      <c r="AQ34" s="250"/>
      <c r="AR34" s="252"/>
      <c r="AS34" s="258"/>
      <c r="AT34" s="250"/>
      <c r="AU34" s="250"/>
      <c r="AV34" s="250"/>
      <c r="AW34" s="250"/>
      <c r="AX34" s="250"/>
      <c r="AY34" s="250"/>
      <c r="AZ34" s="250"/>
      <c r="BA34" s="250"/>
      <c r="BB34" s="252"/>
      <c r="BC34" s="249"/>
      <c r="BD34" s="250"/>
      <c r="BE34" s="250"/>
      <c r="BF34" s="250"/>
      <c r="BG34" s="250"/>
      <c r="BH34" s="250"/>
      <c r="BI34" s="250"/>
      <c r="BJ34" s="250"/>
      <c r="BK34" s="250"/>
      <c r="BL34" s="250"/>
      <c r="BM34" s="252"/>
      <c r="BN34" s="249"/>
      <c r="BO34" s="235"/>
      <c r="BP34" s="235"/>
      <c r="BQ34" s="235"/>
      <c r="BR34" s="235"/>
      <c r="BS34" s="235"/>
      <c r="BT34" s="235"/>
      <c r="BU34" s="250"/>
      <c r="BV34" s="235"/>
      <c r="BW34" s="235"/>
      <c r="BX34" s="235"/>
      <c r="BY34" s="235"/>
      <c r="BZ34" s="235"/>
      <c r="CA34" s="235"/>
      <c r="CB34" s="235"/>
      <c r="CC34" s="235"/>
      <c r="CD34" s="235"/>
      <c r="CE34" s="235"/>
      <c r="CF34" s="235"/>
      <c r="CG34" s="235"/>
      <c r="CH34" s="235"/>
      <c r="CI34" s="235"/>
      <c r="CJ34" s="235"/>
      <c r="CK34" s="235"/>
      <c r="CL34" s="235"/>
      <c r="CM34" s="235"/>
      <c r="CN34" s="235"/>
      <c r="CO34" s="235"/>
      <c r="CP34" s="235"/>
      <c r="CQ34" s="235"/>
      <c r="CR34" s="235"/>
      <c r="CS34" s="235"/>
      <c r="CT34" s="235"/>
      <c r="CU34" s="235"/>
      <c r="CV34" s="235"/>
      <c r="CW34" s="237"/>
    </row>
    <row r="35" spans="1:101" ht="15.75">
      <c r="A35" s="489"/>
      <c r="B35" s="261" t="s">
        <v>103</v>
      </c>
      <c r="C35" s="233">
        <f t="shared" si="4"/>
        <v>0</v>
      </c>
      <c r="D35" s="249"/>
      <c r="E35" s="250"/>
      <c r="F35" s="257"/>
      <c r="G35" s="250"/>
      <c r="H35" s="257"/>
      <c r="I35" s="257"/>
      <c r="J35" s="250"/>
      <c r="K35" s="257"/>
      <c r="L35" s="257"/>
      <c r="M35" s="257"/>
      <c r="N35" s="257"/>
      <c r="O35" s="257"/>
      <c r="P35" s="250"/>
      <c r="Q35" s="250"/>
      <c r="R35" s="250"/>
      <c r="S35" s="250"/>
      <c r="T35" s="252"/>
      <c r="U35" s="249"/>
      <c r="V35" s="250"/>
      <c r="W35" s="250"/>
      <c r="X35" s="250"/>
      <c r="Y35" s="250"/>
      <c r="Z35" s="250"/>
      <c r="AA35" s="250"/>
      <c r="AB35" s="250"/>
      <c r="AC35" s="250"/>
      <c r="AD35" s="250"/>
      <c r="AE35" s="250"/>
      <c r="AF35" s="250"/>
      <c r="AG35" s="250"/>
      <c r="AH35" s="250"/>
      <c r="AI35" s="250"/>
      <c r="AJ35" s="250"/>
      <c r="AK35" s="250"/>
      <c r="AL35" s="250"/>
      <c r="AM35" s="250"/>
      <c r="AN35" s="250"/>
      <c r="AO35" s="238"/>
      <c r="AP35" s="250"/>
      <c r="AQ35" s="250"/>
      <c r="AR35" s="252"/>
      <c r="AS35" s="258"/>
      <c r="AT35" s="250"/>
      <c r="AU35" s="250"/>
      <c r="AV35" s="250"/>
      <c r="AW35" s="250"/>
      <c r="AX35" s="250"/>
      <c r="AY35" s="250"/>
      <c r="AZ35" s="250"/>
      <c r="BA35" s="250"/>
      <c r="BB35" s="252"/>
      <c r="BC35" s="249"/>
      <c r="BD35" s="250"/>
      <c r="BE35" s="250"/>
      <c r="BF35" s="250"/>
      <c r="BG35" s="250"/>
      <c r="BH35" s="250"/>
      <c r="BI35" s="250"/>
      <c r="BJ35" s="250"/>
      <c r="BK35" s="250"/>
      <c r="BL35" s="250"/>
      <c r="BM35" s="252"/>
      <c r="BN35" s="249"/>
      <c r="BO35" s="235"/>
      <c r="BP35" s="235"/>
      <c r="BQ35" s="235"/>
      <c r="BR35" s="235"/>
      <c r="BS35" s="235"/>
      <c r="BT35" s="235"/>
      <c r="BU35" s="250"/>
      <c r="BV35" s="235"/>
      <c r="BW35" s="235"/>
      <c r="BX35" s="235"/>
      <c r="BY35" s="235"/>
      <c r="BZ35" s="235"/>
      <c r="CA35" s="235"/>
      <c r="CB35" s="235"/>
      <c r="CC35" s="235"/>
      <c r="CD35" s="235"/>
      <c r="CE35" s="235"/>
      <c r="CF35" s="235"/>
      <c r="CG35" s="235"/>
      <c r="CH35" s="235"/>
      <c r="CI35" s="235"/>
      <c r="CJ35" s="235"/>
      <c r="CK35" s="235"/>
      <c r="CL35" s="235"/>
      <c r="CM35" s="235"/>
      <c r="CN35" s="235"/>
      <c r="CO35" s="235"/>
      <c r="CP35" s="235"/>
      <c r="CQ35" s="235"/>
      <c r="CR35" s="235"/>
      <c r="CS35" s="235"/>
      <c r="CT35" s="235"/>
      <c r="CU35" s="235"/>
      <c r="CV35" s="235"/>
      <c r="CW35" s="237"/>
    </row>
    <row r="36" spans="1:101" ht="15.75">
      <c r="A36" s="267" t="s">
        <v>130</v>
      </c>
      <c r="B36" s="232" t="s">
        <v>107</v>
      </c>
      <c r="C36" s="266">
        <f t="shared" si="4"/>
        <v>0.69</v>
      </c>
      <c r="D36" s="234"/>
      <c r="E36" s="235"/>
      <c r="F36" s="236"/>
      <c r="G36" s="235">
        <v>0.34799999999999998</v>
      </c>
      <c r="H36" s="236"/>
      <c r="I36" s="235"/>
      <c r="J36" s="235"/>
      <c r="K36" s="236"/>
      <c r="L36" s="236"/>
      <c r="M36" s="236"/>
      <c r="N36" s="236"/>
      <c r="O36" s="236"/>
      <c r="P36" s="235"/>
      <c r="Q36" s="236"/>
      <c r="R36" s="236"/>
      <c r="S36" s="236"/>
      <c r="T36" s="237"/>
      <c r="U36" s="249"/>
      <c r="V36" s="250"/>
      <c r="W36" s="250"/>
      <c r="X36" s="250"/>
      <c r="Y36" s="250"/>
      <c r="Z36" s="250"/>
      <c r="AA36" s="250"/>
      <c r="AB36" s="250"/>
      <c r="AC36" s="250"/>
      <c r="AD36" s="250"/>
      <c r="AE36" s="250"/>
      <c r="AF36" s="250"/>
      <c r="AG36" s="250"/>
      <c r="AH36" s="250"/>
      <c r="AI36" s="250"/>
      <c r="AJ36" s="250"/>
      <c r="AK36" s="250"/>
      <c r="AL36" s="250"/>
      <c r="AM36" s="250"/>
      <c r="AN36" s="250"/>
      <c r="AO36" s="238"/>
      <c r="AP36" s="250"/>
      <c r="AQ36" s="250"/>
      <c r="AR36" s="251"/>
      <c r="AS36" s="249">
        <v>0.34200000000000003</v>
      </c>
      <c r="AT36" s="248"/>
      <c r="AU36" s="248"/>
      <c r="AV36" s="250"/>
      <c r="AW36" s="248"/>
      <c r="AX36" s="248"/>
      <c r="AY36" s="248"/>
      <c r="AZ36" s="248"/>
      <c r="BA36" s="250"/>
      <c r="BB36" s="252"/>
      <c r="BC36" s="249"/>
      <c r="BD36" s="250"/>
      <c r="BE36" s="250"/>
      <c r="BF36" s="250"/>
      <c r="BG36" s="250"/>
      <c r="BH36" s="250"/>
      <c r="BI36" s="250"/>
      <c r="BJ36" s="250"/>
      <c r="BK36" s="250"/>
      <c r="BL36" s="250"/>
      <c r="BM36" s="252"/>
      <c r="BN36" s="249"/>
      <c r="BO36" s="248"/>
      <c r="BP36" s="248"/>
      <c r="BQ36" s="248"/>
      <c r="BR36" s="250"/>
      <c r="BS36" s="248"/>
      <c r="BT36" s="248"/>
      <c r="BU36" s="250"/>
      <c r="BV36" s="248"/>
      <c r="BW36" s="250"/>
      <c r="BX36" s="248"/>
      <c r="BY36" s="248"/>
      <c r="BZ36" s="248"/>
      <c r="CA36" s="248"/>
      <c r="CB36" s="248"/>
      <c r="CC36" s="248"/>
      <c r="CD36" s="250"/>
      <c r="CE36" s="248"/>
      <c r="CF36" s="248"/>
      <c r="CG36" s="248"/>
      <c r="CH36" s="248"/>
      <c r="CI36" s="250"/>
      <c r="CJ36" s="250"/>
      <c r="CK36" s="248"/>
      <c r="CL36" s="248"/>
      <c r="CM36" s="250"/>
      <c r="CN36" s="250"/>
      <c r="CO36" s="250"/>
      <c r="CP36" s="250"/>
      <c r="CQ36" s="250"/>
      <c r="CR36" s="250"/>
      <c r="CS36" s="248"/>
      <c r="CT36" s="250"/>
      <c r="CU36" s="248"/>
      <c r="CV36" s="248"/>
      <c r="CW36" s="251"/>
    </row>
    <row r="37" spans="1:101" ht="15.75">
      <c r="A37" s="267" t="s">
        <v>131</v>
      </c>
      <c r="B37" s="232" t="s">
        <v>132</v>
      </c>
      <c r="C37" s="268">
        <f t="shared" si="4"/>
        <v>4</v>
      </c>
      <c r="D37" s="234"/>
      <c r="E37" s="235"/>
      <c r="F37" s="236"/>
      <c r="G37" s="235">
        <v>2</v>
      </c>
      <c r="H37" s="236"/>
      <c r="I37" s="235"/>
      <c r="J37" s="235"/>
      <c r="K37" s="236"/>
      <c r="L37" s="236"/>
      <c r="M37" s="236"/>
      <c r="N37" s="236"/>
      <c r="O37" s="235"/>
      <c r="P37" s="235"/>
      <c r="Q37" s="236"/>
      <c r="R37" s="236"/>
      <c r="S37" s="236"/>
      <c r="T37" s="237"/>
      <c r="U37" s="234"/>
      <c r="V37" s="235"/>
      <c r="W37" s="235"/>
      <c r="X37" s="235"/>
      <c r="Y37" s="235"/>
      <c r="Z37" s="235"/>
      <c r="AA37" s="235"/>
      <c r="AB37" s="235"/>
      <c r="AC37" s="235"/>
      <c r="AD37" s="235"/>
      <c r="AE37" s="235"/>
      <c r="AF37" s="235"/>
      <c r="AG37" s="235"/>
      <c r="AH37" s="235"/>
      <c r="AI37" s="235"/>
      <c r="AJ37" s="235"/>
      <c r="AK37" s="235"/>
      <c r="AL37" s="235"/>
      <c r="AM37" s="235"/>
      <c r="AN37" s="235"/>
      <c r="AO37" s="238"/>
      <c r="AP37" s="235"/>
      <c r="AQ37" s="235"/>
      <c r="AR37" s="237"/>
      <c r="AS37" s="269">
        <v>2</v>
      </c>
      <c r="AT37" s="260"/>
      <c r="AU37" s="270"/>
      <c r="AV37" s="260"/>
      <c r="AW37" s="271"/>
      <c r="AX37" s="270"/>
      <c r="AY37" s="270"/>
      <c r="AZ37" s="270"/>
      <c r="BA37" s="242"/>
      <c r="BB37" s="244"/>
      <c r="BC37" s="234"/>
      <c r="BD37" s="235"/>
      <c r="BE37" s="235"/>
      <c r="BF37" s="235"/>
      <c r="BG37" s="235"/>
      <c r="BH37" s="235"/>
      <c r="BI37" s="235"/>
      <c r="BJ37" s="235"/>
      <c r="BK37" s="235"/>
      <c r="BL37" s="235"/>
      <c r="BM37" s="239"/>
      <c r="BN37" s="234"/>
      <c r="BO37" s="236"/>
      <c r="BP37" s="236"/>
      <c r="BQ37" s="236"/>
      <c r="BR37" s="235"/>
      <c r="BS37" s="236"/>
      <c r="BT37" s="236"/>
      <c r="BU37" s="235"/>
      <c r="BV37" s="236"/>
      <c r="BW37" s="235"/>
      <c r="BX37" s="236"/>
      <c r="BY37" s="236"/>
      <c r="BZ37" s="236"/>
      <c r="CA37" s="236"/>
      <c r="CB37" s="236"/>
      <c r="CC37" s="236"/>
      <c r="CD37" s="235"/>
      <c r="CE37" s="236"/>
      <c r="CF37" s="236"/>
      <c r="CG37" s="236"/>
      <c r="CH37" s="236"/>
      <c r="CI37" s="235"/>
      <c r="CJ37" s="235"/>
      <c r="CK37" s="236"/>
      <c r="CL37" s="236"/>
      <c r="CM37" s="235"/>
      <c r="CN37" s="235"/>
      <c r="CO37" s="235"/>
      <c r="CP37" s="235"/>
      <c r="CQ37" s="235"/>
      <c r="CR37" s="235"/>
      <c r="CS37" s="236"/>
      <c r="CT37" s="235"/>
      <c r="CU37" s="236"/>
      <c r="CV37" s="236"/>
      <c r="CW37" s="237"/>
    </row>
    <row r="38" spans="1:101" ht="15.75">
      <c r="A38" s="267"/>
      <c r="B38" s="232" t="s">
        <v>103</v>
      </c>
      <c r="C38" s="233">
        <f t="shared" si="4"/>
        <v>823.59999999999991</v>
      </c>
      <c r="D38" s="245"/>
      <c r="E38" s="242"/>
      <c r="F38" s="243"/>
      <c r="G38" s="242">
        <v>356.64</v>
      </c>
      <c r="H38" s="243"/>
      <c r="I38" s="242"/>
      <c r="J38" s="242"/>
      <c r="K38" s="243"/>
      <c r="L38" s="243"/>
      <c r="M38" s="243"/>
      <c r="N38" s="243"/>
      <c r="O38" s="243"/>
      <c r="P38" s="242"/>
      <c r="Q38" s="243"/>
      <c r="R38" s="243"/>
      <c r="S38" s="243"/>
      <c r="T38" s="253"/>
      <c r="U38" s="245"/>
      <c r="V38" s="242"/>
      <c r="W38" s="242"/>
      <c r="X38" s="242"/>
      <c r="Y38" s="242"/>
      <c r="Z38" s="242"/>
      <c r="AA38" s="242"/>
      <c r="AB38" s="242"/>
      <c r="AC38" s="242"/>
      <c r="AD38" s="242"/>
      <c r="AE38" s="242"/>
      <c r="AF38" s="242"/>
      <c r="AG38" s="242"/>
      <c r="AH38" s="242"/>
      <c r="AI38" s="242"/>
      <c r="AJ38" s="242"/>
      <c r="AK38" s="242"/>
      <c r="AL38" s="242"/>
      <c r="AM38" s="242"/>
      <c r="AN38" s="242"/>
      <c r="AO38" s="238"/>
      <c r="AP38" s="242"/>
      <c r="AQ38" s="242"/>
      <c r="AR38" s="253"/>
      <c r="AS38" s="245">
        <v>466.96</v>
      </c>
      <c r="AT38" s="243"/>
      <c r="AU38" s="243"/>
      <c r="AV38" s="243"/>
      <c r="AW38" s="243"/>
      <c r="AX38" s="243"/>
      <c r="AY38" s="243"/>
      <c r="AZ38" s="243"/>
      <c r="BA38" s="242"/>
      <c r="BB38" s="244"/>
      <c r="BC38" s="245"/>
      <c r="BD38" s="242"/>
      <c r="BE38" s="242"/>
      <c r="BF38" s="242"/>
      <c r="BG38" s="242"/>
      <c r="BH38" s="242"/>
      <c r="BI38" s="242"/>
      <c r="BJ38" s="242"/>
      <c r="BK38" s="242"/>
      <c r="BL38" s="242"/>
      <c r="BM38" s="244"/>
      <c r="BN38" s="245"/>
      <c r="BO38" s="242"/>
      <c r="BP38" s="243"/>
      <c r="BQ38" s="243"/>
      <c r="BR38" s="242"/>
      <c r="BS38" s="243"/>
      <c r="BT38" s="243"/>
      <c r="BU38" s="242"/>
      <c r="BV38" s="243"/>
      <c r="BW38" s="242"/>
      <c r="BX38" s="243"/>
      <c r="BY38" s="243"/>
      <c r="BZ38" s="243"/>
      <c r="CA38" s="243"/>
      <c r="CB38" s="243"/>
      <c r="CC38" s="243"/>
      <c r="CD38" s="242"/>
      <c r="CE38" s="243"/>
      <c r="CF38" s="243"/>
      <c r="CG38" s="243"/>
      <c r="CH38" s="243"/>
      <c r="CI38" s="242"/>
      <c r="CJ38" s="242"/>
      <c r="CK38" s="243"/>
      <c r="CL38" s="243"/>
      <c r="CM38" s="242"/>
      <c r="CN38" s="242"/>
      <c r="CO38" s="242"/>
      <c r="CP38" s="242"/>
      <c r="CQ38" s="242"/>
      <c r="CR38" s="242"/>
      <c r="CS38" s="243"/>
      <c r="CT38" s="243"/>
      <c r="CU38" s="243"/>
      <c r="CV38" s="243"/>
      <c r="CW38" s="253"/>
    </row>
    <row r="39" spans="1:101" s="275" customFormat="1" ht="15.75">
      <c r="A39" s="272" t="s">
        <v>133</v>
      </c>
      <c r="B39" s="232" t="s">
        <v>107</v>
      </c>
      <c r="C39" s="266">
        <f t="shared" si="4"/>
        <v>0.94500000000000006</v>
      </c>
      <c r="D39" s="234"/>
      <c r="E39" s="235"/>
      <c r="F39" s="235"/>
      <c r="G39" s="235">
        <v>0.47899999999999998</v>
      </c>
      <c r="H39" s="235"/>
      <c r="I39" s="235"/>
      <c r="J39" s="235"/>
      <c r="K39" s="235"/>
      <c r="L39" s="235"/>
      <c r="M39" s="235"/>
      <c r="N39" s="235"/>
      <c r="O39" s="235"/>
      <c r="P39" s="235"/>
      <c r="Q39" s="235"/>
      <c r="R39" s="235"/>
      <c r="S39" s="235"/>
      <c r="T39" s="239"/>
      <c r="U39" s="234"/>
      <c r="V39" s="235"/>
      <c r="W39" s="235"/>
      <c r="X39" s="235"/>
      <c r="Y39" s="235"/>
      <c r="Z39" s="235"/>
      <c r="AA39" s="235"/>
      <c r="AB39" s="235"/>
      <c r="AC39" s="235"/>
      <c r="AD39" s="235"/>
      <c r="AE39" s="235"/>
      <c r="AF39" s="235"/>
      <c r="AG39" s="235"/>
      <c r="AH39" s="235"/>
      <c r="AI39" s="235"/>
      <c r="AJ39" s="235"/>
      <c r="AK39" s="235"/>
      <c r="AL39" s="235"/>
      <c r="AM39" s="235"/>
      <c r="AN39" s="235"/>
      <c r="AO39" s="273"/>
      <c r="AP39" s="235"/>
      <c r="AQ39" s="235"/>
      <c r="AR39" s="239"/>
      <c r="AS39" s="234">
        <v>0.46600000000000003</v>
      </c>
      <c r="AT39" s="235"/>
      <c r="AU39" s="235"/>
      <c r="AV39" s="235"/>
      <c r="AW39" s="235"/>
      <c r="AX39" s="235"/>
      <c r="AY39" s="235"/>
      <c r="AZ39" s="274"/>
      <c r="BA39" s="242"/>
      <c r="BB39" s="239"/>
      <c r="BC39" s="234"/>
      <c r="BD39" s="235"/>
      <c r="BE39" s="235"/>
      <c r="BF39" s="235"/>
      <c r="BG39" s="235"/>
      <c r="BH39" s="235"/>
      <c r="BI39" s="235"/>
      <c r="BJ39" s="235"/>
      <c r="BK39" s="235"/>
      <c r="BL39" s="235"/>
      <c r="BM39" s="239"/>
      <c r="BN39" s="234"/>
      <c r="BO39" s="235"/>
      <c r="BP39" s="235"/>
      <c r="BQ39" s="235"/>
      <c r="BR39" s="235"/>
      <c r="BS39" s="235"/>
      <c r="BT39" s="235"/>
      <c r="BU39" s="235"/>
      <c r="BV39" s="235"/>
      <c r="BW39" s="235"/>
      <c r="BX39" s="235"/>
      <c r="BY39" s="235"/>
      <c r="BZ39" s="235"/>
      <c r="CA39" s="235"/>
      <c r="CB39" s="235"/>
      <c r="CC39" s="235"/>
      <c r="CD39" s="235"/>
      <c r="CE39" s="235"/>
      <c r="CF39" s="235"/>
      <c r="CG39" s="235"/>
      <c r="CH39" s="235"/>
      <c r="CI39" s="235"/>
      <c r="CJ39" s="235"/>
      <c r="CK39" s="235"/>
      <c r="CL39" s="235"/>
      <c r="CM39" s="235"/>
      <c r="CN39" s="235"/>
      <c r="CO39" s="235"/>
      <c r="CP39" s="235"/>
      <c r="CQ39" s="235"/>
      <c r="CR39" s="235"/>
      <c r="CS39" s="235"/>
      <c r="CT39" s="235"/>
      <c r="CU39" s="235"/>
      <c r="CV39" s="235"/>
      <c r="CW39" s="239"/>
    </row>
    <row r="40" spans="1:101" s="275" customFormat="1" ht="20.25" customHeight="1">
      <c r="A40" s="272" t="s">
        <v>134</v>
      </c>
      <c r="B40" s="232" t="s">
        <v>103</v>
      </c>
      <c r="C40" s="233">
        <f t="shared" si="4"/>
        <v>133.15</v>
      </c>
      <c r="D40" s="234"/>
      <c r="E40" s="235"/>
      <c r="F40" s="235"/>
      <c r="G40" s="235">
        <v>93.52</v>
      </c>
      <c r="H40" s="235"/>
      <c r="I40" s="235"/>
      <c r="J40" s="235"/>
      <c r="K40" s="235"/>
      <c r="L40" s="235"/>
      <c r="M40" s="235"/>
      <c r="N40" s="235"/>
      <c r="O40" s="235"/>
      <c r="P40" s="235"/>
      <c r="Q40" s="235"/>
      <c r="R40" s="235"/>
      <c r="S40" s="235"/>
      <c r="T40" s="239"/>
      <c r="U40" s="234"/>
      <c r="V40" s="235"/>
      <c r="W40" s="235"/>
      <c r="X40" s="235"/>
      <c r="Y40" s="235"/>
      <c r="Z40" s="235"/>
      <c r="AA40" s="235"/>
      <c r="AB40" s="235"/>
      <c r="AC40" s="235"/>
      <c r="AD40" s="235"/>
      <c r="AE40" s="235"/>
      <c r="AF40" s="235"/>
      <c r="AG40" s="235"/>
      <c r="AH40" s="235"/>
      <c r="AI40" s="235"/>
      <c r="AJ40" s="235"/>
      <c r="AK40" s="235"/>
      <c r="AL40" s="235"/>
      <c r="AM40" s="235"/>
      <c r="AN40" s="235"/>
      <c r="AO40" s="273"/>
      <c r="AP40" s="235"/>
      <c r="AQ40" s="235"/>
      <c r="AR40" s="239"/>
      <c r="AS40" s="234">
        <v>39.630000000000003</v>
      </c>
      <c r="AT40" s="235"/>
      <c r="AU40" s="235"/>
      <c r="AV40" s="235"/>
      <c r="AW40" s="235"/>
      <c r="AX40" s="235"/>
      <c r="AY40" s="235"/>
      <c r="AZ40" s="242"/>
      <c r="BA40" s="242"/>
      <c r="BB40" s="239"/>
      <c r="BC40" s="234"/>
      <c r="BD40" s="235"/>
      <c r="BE40" s="235"/>
      <c r="BF40" s="235"/>
      <c r="BG40" s="235"/>
      <c r="BH40" s="235"/>
      <c r="BI40" s="235"/>
      <c r="BJ40" s="235"/>
      <c r="BK40" s="235"/>
      <c r="BL40" s="235"/>
      <c r="BM40" s="239"/>
      <c r="BN40" s="234"/>
      <c r="BO40" s="235"/>
      <c r="BP40" s="235"/>
      <c r="BQ40" s="235"/>
      <c r="BR40" s="235"/>
      <c r="BS40" s="235"/>
      <c r="BT40" s="235"/>
      <c r="BU40" s="235"/>
      <c r="BV40" s="235"/>
      <c r="BW40" s="235"/>
      <c r="BX40" s="235"/>
      <c r="BY40" s="235"/>
      <c r="BZ40" s="235"/>
      <c r="CA40" s="235"/>
      <c r="CB40" s="235"/>
      <c r="CC40" s="235"/>
      <c r="CD40" s="235"/>
      <c r="CE40" s="235"/>
      <c r="CF40" s="235"/>
      <c r="CG40" s="235"/>
      <c r="CH40" s="235"/>
      <c r="CI40" s="235"/>
      <c r="CJ40" s="235"/>
      <c r="CK40" s="235"/>
      <c r="CL40" s="235"/>
      <c r="CM40" s="235"/>
      <c r="CN40" s="235"/>
      <c r="CO40" s="235"/>
      <c r="CP40" s="235"/>
      <c r="CQ40" s="235"/>
      <c r="CR40" s="235"/>
      <c r="CS40" s="235"/>
      <c r="CT40" s="235"/>
      <c r="CU40" s="235"/>
      <c r="CV40" s="235"/>
      <c r="CW40" s="239"/>
    </row>
    <row r="41" spans="1:101" s="275" customFormat="1" ht="15.75">
      <c r="A41" s="272" t="s">
        <v>135</v>
      </c>
      <c r="B41" s="232" t="s">
        <v>107</v>
      </c>
      <c r="C41" s="265">
        <f t="shared" si="4"/>
        <v>0.188</v>
      </c>
      <c r="D41" s="249"/>
      <c r="E41" s="250"/>
      <c r="F41" s="250"/>
      <c r="G41" s="250"/>
      <c r="H41" s="250"/>
      <c r="I41" s="250"/>
      <c r="J41" s="250"/>
      <c r="K41" s="250"/>
      <c r="L41" s="250"/>
      <c r="M41" s="250"/>
      <c r="N41" s="250"/>
      <c r="O41" s="250"/>
      <c r="P41" s="250"/>
      <c r="Q41" s="250"/>
      <c r="R41" s="250"/>
      <c r="S41" s="250"/>
      <c r="T41" s="252"/>
      <c r="U41" s="249"/>
      <c r="V41" s="235"/>
      <c r="W41" s="235"/>
      <c r="X41" s="235"/>
      <c r="Y41" s="235"/>
      <c r="Z41" s="235"/>
      <c r="AA41" s="235"/>
      <c r="AB41" s="235"/>
      <c r="AC41" s="235"/>
      <c r="AD41" s="235"/>
      <c r="AE41" s="235"/>
      <c r="AF41" s="235"/>
      <c r="AG41" s="235">
        <v>0.188</v>
      </c>
      <c r="AH41" s="235"/>
      <c r="AI41" s="235"/>
      <c r="AJ41" s="235"/>
      <c r="AK41" s="235"/>
      <c r="AL41" s="235"/>
      <c r="AM41" s="235"/>
      <c r="AN41" s="235"/>
      <c r="AO41" s="273"/>
      <c r="AP41" s="235"/>
      <c r="AQ41" s="235"/>
      <c r="AR41" s="239"/>
      <c r="AS41" s="249"/>
      <c r="AT41" s="242"/>
      <c r="AU41" s="242"/>
      <c r="AV41" s="242"/>
      <c r="AW41" s="242"/>
      <c r="AX41" s="242"/>
      <c r="AY41" s="242"/>
      <c r="AZ41" s="242"/>
      <c r="BA41" s="242"/>
      <c r="BB41" s="244"/>
      <c r="BC41" s="234"/>
      <c r="BD41" s="235"/>
      <c r="BE41" s="235"/>
      <c r="BF41" s="235"/>
      <c r="BG41" s="235"/>
      <c r="BH41" s="235"/>
      <c r="BI41" s="235"/>
      <c r="BJ41" s="235"/>
      <c r="BK41" s="235"/>
      <c r="BL41" s="235"/>
      <c r="BM41" s="239"/>
      <c r="BN41" s="276"/>
      <c r="BO41" s="235"/>
      <c r="BP41" s="235"/>
      <c r="BQ41" s="235"/>
      <c r="BR41" s="235"/>
      <c r="BS41" s="235"/>
      <c r="BT41" s="235"/>
      <c r="BU41" s="235"/>
      <c r="BV41" s="235"/>
      <c r="BW41" s="235"/>
      <c r="BX41" s="235"/>
      <c r="BY41" s="235"/>
      <c r="BZ41" s="235"/>
      <c r="CA41" s="235"/>
      <c r="CB41" s="235"/>
      <c r="CC41" s="235"/>
      <c r="CD41" s="235"/>
      <c r="CE41" s="235"/>
      <c r="CF41" s="235"/>
      <c r="CG41" s="235"/>
      <c r="CH41" s="235"/>
      <c r="CI41" s="235"/>
      <c r="CJ41" s="235"/>
      <c r="CK41" s="235"/>
      <c r="CL41" s="235"/>
      <c r="CM41" s="235"/>
      <c r="CN41" s="235"/>
      <c r="CO41" s="235"/>
      <c r="CP41" s="235"/>
      <c r="CQ41" s="235"/>
      <c r="CR41" s="235"/>
      <c r="CS41" s="235"/>
      <c r="CT41" s="235"/>
      <c r="CU41" s="235"/>
      <c r="CV41" s="235"/>
      <c r="CW41" s="239"/>
    </row>
    <row r="42" spans="1:101" s="275" customFormat="1" ht="15.75">
      <c r="A42" s="272" t="s">
        <v>136</v>
      </c>
      <c r="B42" s="232" t="s">
        <v>137</v>
      </c>
      <c r="C42" s="233">
        <f t="shared" si="4"/>
        <v>915.55</v>
      </c>
      <c r="D42" s="277"/>
      <c r="E42" s="246"/>
      <c r="F42" s="246"/>
      <c r="G42" s="246"/>
      <c r="H42" s="246"/>
      <c r="I42" s="246"/>
      <c r="J42" s="246"/>
      <c r="K42" s="246"/>
      <c r="L42" s="246"/>
      <c r="M42" s="246"/>
      <c r="N42" s="246"/>
      <c r="O42" s="246"/>
      <c r="P42" s="246"/>
      <c r="Q42" s="246"/>
      <c r="R42" s="246"/>
      <c r="S42" s="250"/>
      <c r="T42" s="278"/>
      <c r="U42" s="234"/>
      <c r="V42" s="235"/>
      <c r="W42" s="235"/>
      <c r="X42" s="235"/>
      <c r="Y42" s="235"/>
      <c r="Z42" s="235"/>
      <c r="AA42" s="235"/>
      <c r="AB42" s="235"/>
      <c r="AC42" s="235"/>
      <c r="AD42" s="235"/>
      <c r="AE42" s="235"/>
      <c r="AF42" s="235"/>
      <c r="AG42" s="235">
        <v>915.55</v>
      </c>
      <c r="AH42" s="235"/>
      <c r="AI42" s="235"/>
      <c r="AJ42" s="235"/>
      <c r="AK42" s="235"/>
      <c r="AL42" s="235"/>
      <c r="AM42" s="235"/>
      <c r="AN42" s="235"/>
      <c r="AO42" s="273"/>
      <c r="AP42" s="235"/>
      <c r="AQ42" s="235"/>
      <c r="AR42" s="239"/>
      <c r="AS42" s="245"/>
      <c r="AT42" s="242"/>
      <c r="AU42" s="242"/>
      <c r="AV42" s="242"/>
      <c r="AW42" s="242"/>
      <c r="AX42" s="242"/>
      <c r="AY42" s="242"/>
      <c r="AZ42" s="242"/>
      <c r="BA42" s="242"/>
      <c r="BB42" s="244"/>
      <c r="BC42" s="234"/>
      <c r="BD42" s="235"/>
      <c r="BE42" s="235"/>
      <c r="BF42" s="235"/>
      <c r="BG42" s="242"/>
      <c r="BH42" s="235"/>
      <c r="BI42" s="250"/>
      <c r="BJ42" s="250"/>
      <c r="BK42" s="235"/>
      <c r="BL42" s="235"/>
      <c r="BM42" s="239"/>
      <c r="BN42" s="234"/>
      <c r="BO42" s="235"/>
      <c r="BP42" s="235"/>
      <c r="BQ42" s="235"/>
      <c r="BR42" s="235"/>
      <c r="BS42" s="235"/>
      <c r="BT42" s="235"/>
      <c r="BU42" s="235"/>
      <c r="BV42" s="235"/>
      <c r="BW42" s="235"/>
      <c r="BX42" s="235"/>
      <c r="BY42" s="235"/>
      <c r="BZ42" s="235"/>
      <c r="CA42" s="235"/>
      <c r="CB42" s="235"/>
      <c r="CC42" s="235"/>
      <c r="CD42" s="235"/>
      <c r="CE42" s="235"/>
      <c r="CF42" s="235"/>
      <c r="CG42" s="235"/>
      <c r="CH42" s="235"/>
      <c r="CI42" s="235"/>
      <c r="CJ42" s="235"/>
      <c r="CK42" s="235"/>
      <c r="CL42" s="235"/>
      <c r="CM42" s="235"/>
      <c r="CN42" s="235"/>
      <c r="CO42" s="235"/>
      <c r="CP42" s="235"/>
      <c r="CQ42" s="235"/>
      <c r="CR42" s="235"/>
      <c r="CS42" s="235"/>
      <c r="CT42" s="235"/>
      <c r="CU42" s="235"/>
      <c r="CV42" s="235"/>
      <c r="CW42" s="239"/>
    </row>
    <row r="43" spans="1:101" s="275" customFormat="1" ht="15.75">
      <c r="A43" s="488" t="s">
        <v>138</v>
      </c>
      <c r="B43" s="279" t="s">
        <v>122</v>
      </c>
      <c r="C43" s="233">
        <f t="shared" si="4"/>
        <v>0</v>
      </c>
      <c r="D43" s="277"/>
      <c r="E43" s="246"/>
      <c r="F43" s="246"/>
      <c r="G43" s="246"/>
      <c r="H43" s="246"/>
      <c r="I43" s="246"/>
      <c r="J43" s="246"/>
      <c r="K43" s="246"/>
      <c r="L43" s="246"/>
      <c r="M43" s="246"/>
      <c r="N43" s="246"/>
      <c r="O43" s="246"/>
      <c r="P43" s="246"/>
      <c r="Q43" s="246"/>
      <c r="R43" s="246"/>
      <c r="S43" s="250"/>
      <c r="T43" s="278"/>
      <c r="U43" s="234"/>
      <c r="V43" s="235"/>
      <c r="W43" s="235"/>
      <c r="X43" s="235"/>
      <c r="Y43" s="235"/>
      <c r="Z43" s="235"/>
      <c r="AA43" s="235"/>
      <c r="AB43" s="235"/>
      <c r="AC43" s="235"/>
      <c r="AD43" s="235"/>
      <c r="AE43" s="235"/>
      <c r="AF43" s="235"/>
      <c r="AG43" s="235"/>
      <c r="AH43" s="235"/>
      <c r="AI43" s="235"/>
      <c r="AJ43" s="235"/>
      <c r="AK43" s="235"/>
      <c r="AL43" s="235"/>
      <c r="AM43" s="235"/>
      <c r="AN43" s="235"/>
      <c r="AO43" s="273"/>
      <c r="AP43" s="235"/>
      <c r="AQ43" s="235"/>
      <c r="AR43" s="239"/>
      <c r="AS43" s="234"/>
      <c r="AT43" s="242"/>
      <c r="AU43" s="242"/>
      <c r="AV43" s="242"/>
      <c r="AW43" s="242"/>
      <c r="AX43" s="242"/>
      <c r="AY43" s="242"/>
      <c r="AZ43" s="242"/>
      <c r="BA43" s="242"/>
      <c r="BB43" s="244"/>
      <c r="BC43" s="245"/>
      <c r="BD43" s="235"/>
      <c r="BE43" s="235"/>
      <c r="BF43" s="235"/>
      <c r="BG43" s="235"/>
      <c r="BH43" s="242"/>
      <c r="BI43" s="235"/>
      <c r="BJ43" s="250"/>
      <c r="BK43" s="250"/>
      <c r="BL43" s="235"/>
      <c r="BM43" s="239"/>
      <c r="BN43" s="234"/>
      <c r="BO43" s="235"/>
      <c r="BP43" s="235"/>
      <c r="BQ43" s="235"/>
      <c r="BR43" s="235"/>
      <c r="BS43" s="235"/>
      <c r="BT43" s="235"/>
      <c r="BU43" s="235"/>
      <c r="BV43" s="235"/>
      <c r="BW43" s="235"/>
      <c r="BX43" s="235"/>
      <c r="BY43" s="235"/>
      <c r="BZ43" s="235"/>
      <c r="CA43" s="235"/>
      <c r="CB43" s="235"/>
      <c r="CC43" s="235"/>
      <c r="CD43" s="235"/>
      <c r="CE43" s="235"/>
      <c r="CF43" s="235"/>
      <c r="CG43" s="235"/>
      <c r="CH43" s="235"/>
      <c r="CI43" s="235"/>
      <c r="CJ43" s="235"/>
      <c r="CK43" s="235"/>
      <c r="CL43" s="235"/>
      <c r="CM43" s="235"/>
      <c r="CN43" s="235"/>
      <c r="CO43" s="235"/>
      <c r="CP43" s="235"/>
      <c r="CQ43" s="235"/>
      <c r="CR43" s="235"/>
      <c r="CS43" s="235"/>
      <c r="CT43" s="235"/>
      <c r="CU43" s="235"/>
      <c r="CV43" s="235"/>
      <c r="CW43" s="239"/>
    </row>
    <row r="44" spans="1:101" s="275" customFormat="1" ht="15.75">
      <c r="A44" s="488"/>
      <c r="B44" s="279" t="s">
        <v>103</v>
      </c>
      <c r="C44" s="233">
        <f t="shared" si="4"/>
        <v>0</v>
      </c>
      <c r="D44" s="277"/>
      <c r="E44" s="246"/>
      <c r="F44" s="246"/>
      <c r="G44" s="246"/>
      <c r="H44" s="246"/>
      <c r="I44" s="246"/>
      <c r="J44" s="246"/>
      <c r="K44" s="246"/>
      <c r="L44" s="246"/>
      <c r="M44" s="246"/>
      <c r="N44" s="246"/>
      <c r="O44" s="246"/>
      <c r="P44" s="246"/>
      <c r="Q44" s="246"/>
      <c r="R44" s="246"/>
      <c r="S44" s="250"/>
      <c r="T44" s="278"/>
      <c r="U44" s="234"/>
      <c r="V44" s="235"/>
      <c r="W44" s="235"/>
      <c r="X44" s="235"/>
      <c r="Y44" s="235"/>
      <c r="Z44" s="235"/>
      <c r="AA44" s="235"/>
      <c r="AB44" s="235"/>
      <c r="AC44" s="235"/>
      <c r="AD44" s="235"/>
      <c r="AE44" s="235"/>
      <c r="AF44" s="235"/>
      <c r="AG44" s="235"/>
      <c r="AH44" s="235"/>
      <c r="AI44" s="235"/>
      <c r="AJ44" s="235"/>
      <c r="AK44" s="235"/>
      <c r="AL44" s="235"/>
      <c r="AM44" s="235"/>
      <c r="AN44" s="235"/>
      <c r="AO44" s="273"/>
      <c r="AP44" s="235"/>
      <c r="AQ44" s="235"/>
      <c r="AR44" s="239"/>
      <c r="AS44" s="234"/>
      <c r="AT44" s="242"/>
      <c r="AU44" s="242"/>
      <c r="AV44" s="242"/>
      <c r="AW44" s="242"/>
      <c r="AX44" s="242"/>
      <c r="AY44" s="242"/>
      <c r="AZ44" s="242"/>
      <c r="BA44" s="242"/>
      <c r="BB44" s="244"/>
      <c r="BC44" s="245"/>
      <c r="BD44" s="235"/>
      <c r="BE44" s="235"/>
      <c r="BF44" s="235"/>
      <c r="BG44" s="235"/>
      <c r="BH44" s="242"/>
      <c r="BI44" s="235"/>
      <c r="BJ44" s="250"/>
      <c r="BK44" s="250"/>
      <c r="BL44" s="235"/>
      <c r="BM44" s="239"/>
      <c r="BN44" s="234"/>
      <c r="BO44" s="235"/>
      <c r="BP44" s="235"/>
      <c r="BQ44" s="235"/>
      <c r="BR44" s="235"/>
      <c r="BS44" s="235"/>
      <c r="BT44" s="235"/>
      <c r="BU44" s="235"/>
      <c r="BV44" s="235"/>
      <c r="BW44" s="235"/>
      <c r="BX44" s="235"/>
      <c r="BY44" s="235"/>
      <c r="BZ44" s="235"/>
      <c r="CA44" s="235"/>
      <c r="CB44" s="235"/>
      <c r="CC44" s="235"/>
      <c r="CD44" s="235"/>
      <c r="CE44" s="235"/>
      <c r="CF44" s="235"/>
      <c r="CG44" s="235"/>
      <c r="CH44" s="235"/>
      <c r="CI44" s="235"/>
      <c r="CJ44" s="235"/>
      <c r="CK44" s="235"/>
      <c r="CL44" s="235"/>
      <c r="CM44" s="235"/>
      <c r="CN44" s="235"/>
      <c r="CO44" s="235"/>
      <c r="CP44" s="235"/>
      <c r="CQ44" s="235"/>
      <c r="CR44" s="235"/>
      <c r="CS44" s="235"/>
      <c r="CT44" s="235"/>
      <c r="CU44" s="235"/>
      <c r="CV44" s="235"/>
      <c r="CW44" s="239"/>
    </row>
    <row r="45" spans="1:101" s="275" customFormat="1" ht="15.75" customHeight="1">
      <c r="A45" s="256" t="s">
        <v>139</v>
      </c>
      <c r="B45" s="236" t="s">
        <v>122</v>
      </c>
      <c r="C45" s="233">
        <f t="shared" si="4"/>
        <v>0</v>
      </c>
      <c r="D45" s="277"/>
      <c r="E45" s="246"/>
      <c r="F45" s="246"/>
      <c r="G45" s="246"/>
      <c r="H45" s="246"/>
      <c r="I45" s="246"/>
      <c r="J45" s="246"/>
      <c r="K45" s="246"/>
      <c r="L45" s="246"/>
      <c r="M45" s="246"/>
      <c r="N45" s="246"/>
      <c r="O45" s="246"/>
      <c r="P45" s="246"/>
      <c r="Q45" s="246"/>
      <c r="R45" s="246"/>
      <c r="S45" s="250"/>
      <c r="T45" s="278"/>
      <c r="U45" s="234"/>
      <c r="V45" s="235"/>
      <c r="W45" s="235"/>
      <c r="X45" s="235"/>
      <c r="Y45" s="235"/>
      <c r="Z45" s="235"/>
      <c r="AA45" s="235"/>
      <c r="AB45" s="235"/>
      <c r="AC45" s="235"/>
      <c r="AD45" s="235"/>
      <c r="AE45" s="235"/>
      <c r="AF45" s="235"/>
      <c r="AG45" s="235"/>
      <c r="AH45" s="235"/>
      <c r="AI45" s="235"/>
      <c r="AJ45" s="235"/>
      <c r="AK45" s="235"/>
      <c r="AL45" s="235"/>
      <c r="AM45" s="235"/>
      <c r="AN45" s="235"/>
      <c r="AO45" s="273"/>
      <c r="AP45" s="235"/>
      <c r="AQ45" s="235"/>
      <c r="AR45" s="239"/>
      <c r="AS45" s="234"/>
      <c r="AT45" s="242"/>
      <c r="AU45" s="242"/>
      <c r="AV45" s="242"/>
      <c r="AW45" s="242"/>
      <c r="AX45" s="242"/>
      <c r="AY45" s="242"/>
      <c r="AZ45" s="242"/>
      <c r="BA45" s="242"/>
      <c r="BB45" s="244"/>
      <c r="BC45" s="245"/>
      <c r="BD45" s="235"/>
      <c r="BE45" s="235"/>
      <c r="BF45" s="235"/>
      <c r="BG45" s="235"/>
      <c r="BH45" s="242"/>
      <c r="BI45" s="235"/>
      <c r="BJ45" s="250"/>
      <c r="BK45" s="250"/>
      <c r="BL45" s="235"/>
      <c r="BM45" s="239"/>
      <c r="BN45" s="234"/>
      <c r="BO45" s="235"/>
      <c r="BP45" s="235"/>
      <c r="BQ45" s="235"/>
      <c r="BR45" s="235"/>
      <c r="BS45" s="235"/>
      <c r="BT45" s="235"/>
      <c r="BU45" s="235"/>
      <c r="BV45" s="235"/>
      <c r="BW45" s="235"/>
      <c r="BX45" s="235"/>
      <c r="BY45" s="235"/>
      <c r="BZ45" s="235"/>
      <c r="CA45" s="235"/>
      <c r="CB45" s="235"/>
      <c r="CC45" s="235"/>
      <c r="CD45" s="235"/>
      <c r="CE45" s="235"/>
      <c r="CF45" s="235"/>
      <c r="CG45" s="235"/>
      <c r="CH45" s="235"/>
      <c r="CI45" s="235"/>
      <c r="CJ45" s="235"/>
      <c r="CK45" s="235"/>
      <c r="CL45" s="235"/>
      <c r="CM45" s="235"/>
      <c r="CN45" s="235"/>
      <c r="CO45" s="235"/>
      <c r="CP45" s="235"/>
      <c r="CQ45" s="235"/>
      <c r="CR45" s="235"/>
      <c r="CS45" s="235"/>
      <c r="CT45" s="235"/>
      <c r="CU45" s="235"/>
      <c r="CV45" s="235"/>
      <c r="CW45" s="239"/>
    </row>
    <row r="46" spans="1:101" s="275" customFormat="1" ht="15.75" customHeight="1">
      <c r="A46" s="256" t="s">
        <v>140</v>
      </c>
      <c r="B46" s="236" t="s">
        <v>103</v>
      </c>
      <c r="C46" s="233">
        <f t="shared" si="4"/>
        <v>0</v>
      </c>
      <c r="D46" s="277"/>
      <c r="E46" s="246"/>
      <c r="F46" s="246"/>
      <c r="G46" s="246"/>
      <c r="H46" s="246"/>
      <c r="I46" s="246"/>
      <c r="J46" s="246"/>
      <c r="K46" s="246"/>
      <c r="L46" s="246"/>
      <c r="M46" s="246"/>
      <c r="N46" s="246"/>
      <c r="O46" s="246"/>
      <c r="P46" s="246"/>
      <c r="Q46" s="246"/>
      <c r="R46" s="246"/>
      <c r="S46" s="250"/>
      <c r="T46" s="278"/>
      <c r="U46" s="234"/>
      <c r="V46" s="235"/>
      <c r="W46" s="235"/>
      <c r="X46" s="235"/>
      <c r="Y46" s="235"/>
      <c r="Z46" s="235"/>
      <c r="AA46" s="235"/>
      <c r="AB46" s="235"/>
      <c r="AC46" s="235"/>
      <c r="AD46" s="235"/>
      <c r="AE46" s="235"/>
      <c r="AF46" s="235"/>
      <c r="AG46" s="235"/>
      <c r="AH46" s="235"/>
      <c r="AI46" s="235"/>
      <c r="AJ46" s="235"/>
      <c r="AK46" s="235"/>
      <c r="AL46" s="235"/>
      <c r="AM46" s="235"/>
      <c r="AN46" s="235"/>
      <c r="AO46" s="273"/>
      <c r="AP46" s="235"/>
      <c r="AQ46" s="235"/>
      <c r="AR46" s="239"/>
      <c r="AS46" s="234"/>
      <c r="AT46" s="242"/>
      <c r="AU46" s="242"/>
      <c r="AV46" s="242"/>
      <c r="AW46" s="242"/>
      <c r="AX46" s="242"/>
      <c r="AY46" s="242"/>
      <c r="AZ46" s="242"/>
      <c r="BA46" s="242"/>
      <c r="BB46" s="244"/>
      <c r="BC46" s="245"/>
      <c r="BD46" s="235"/>
      <c r="BE46" s="235"/>
      <c r="BF46" s="235"/>
      <c r="BG46" s="235"/>
      <c r="BH46" s="242"/>
      <c r="BI46" s="235"/>
      <c r="BJ46" s="250"/>
      <c r="BK46" s="250"/>
      <c r="BL46" s="235"/>
      <c r="BM46" s="239"/>
      <c r="BN46" s="234"/>
      <c r="BO46" s="235"/>
      <c r="BP46" s="235"/>
      <c r="BQ46" s="235"/>
      <c r="BR46" s="235"/>
      <c r="BS46" s="235"/>
      <c r="BT46" s="235"/>
      <c r="BU46" s="235"/>
      <c r="BV46" s="235"/>
      <c r="BW46" s="235"/>
      <c r="BX46" s="235"/>
      <c r="BY46" s="235"/>
      <c r="BZ46" s="235"/>
      <c r="CA46" s="235"/>
      <c r="CB46" s="235"/>
      <c r="CC46" s="235"/>
      <c r="CD46" s="235"/>
      <c r="CE46" s="235"/>
      <c r="CF46" s="235"/>
      <c r="CG46" s="235"/>
      <c r="CH46" s="235"/>
      <c r="CI46" s="235"/>
      <c r="CJ46" s="235"/>
      <c r="CK46" s="235"/>
      <c r="CL46" s="235"/>
      <c r="CM46" s="235"/>
      <c r="CN46" s="235"/>
      <c r="CO46" s="235"/>
      <c r="CP46" s="235"/>
      <c r="CQ46" s="235"/>
      <c r="CR46" s="235"/>
      <c r="CS46" s="235"/>
      <c r="CT46" s="235"/>
      <c r="CU46" s="235"/>
      <c r="CV46" s="235"/>
      <c r="CW46" s="239"/>
    </row>
    <row r="47" spans="1:101" ht="15.75">
      <c r="A47" s="267" t="s">
        <v>141</v>
      </c>
      <c r="B47" s="232" t="s">
        <v>128</v>
      </c>
      <c r="C47" s="266">
        <f t="shared" si="4"/>
        <v>0</v>
      </c>
      <c r="D47" s="249"/>
      <c r="E47" s="250"/>
      <c r="F47" s="248"/>
      <c r="G47" s="250"/>
      <c r="H47" s="248"/>
      <c r="I47" s="257"/>
      <c r="J47" s="250"/>
      <c r="K47" s="248"/>
      <c r="L47" s="248"/>
      <c r="M47" s="248"/>
      <c r="N47" s="248"/>
      <c r="O47" s="248"/>
      <c r="P47" s="250"/>
      <c r="Q47" s="235"/>
      <c r="R47" s="248"/>
      <c r="S47" s="248"/>
      <c r="T47" s="251"/>
      <c r="U47" s="249"/>
      <c r="V47" s="250"/>
      <c r="W47" s="250"/>
      <c r="X47" s="250"/>
      <c r="Y47" s="250"/>
      <c r="Z47" s="250"/>
      <c r="AA47" s="250"/>
      <c r="AB47" s="250"/>
      <c r="AC47" s="250"/>
      <c r="AD47" s="250"/>
      <c r="AE47" s="250"/>
      <c r="AF47" s="250"/>
      <c r="AG47" s="250"/>
      <c r="AH47" s="250"/>
      <c r="AI47" s="250"/>
      <c r="AJ47" s="250"/>
      <c r="AK47" s="250"/>
      <c r="AL47" s="250"/>
      <c r="AM47" s="250"/>
      <c r="AN47" s="250"/>
      <c r="AO47" s="238"/>
      <c r="AP47" s="250"/>
      <c r="AQ47" s="250"/>
      <c r="AR47" s="252"/>
      <c r="AS47" s="240"/>
      <c r="AT47" s="242"/>
      <c r="AU47" s="243"/>
      <c r="AV47" s="248"/>
      <c r="AW47" s="250"/>
      <c r="AX47" s="248"/>
      <c r="AY47" s="248"/>
      <c r="AZ47" s="248"/>
      <c r="BA47" s="248"/>
      <c r="BB47" s="252"/>
      <c r="BC47" s="249"/>
      <c r="BD47" s="235"/>
      <c r="BE47" s="235"/>
      <c r="BF47" s="235"/>
      <c r="BG47" s="235"/>
      <c r="BH47" s="235"/>
      <c r="BI47" s="235"/>
      <c r="BJ47" s="235"/>
      <c r="BK47" s="235"/>
      <c r="BL47" s="235"/>
      <c r="BM47" s="239"/>
      <c r="BN47" s="234"/>
      <c r="BO47" s="235"/>
      <c r="BP47" s="236"/>
      <c r="BQ47" s="236"/>
      <c r="BR47" s="236"/>
      <c r="BS47" s="235"/>
      <c r="BT47" s="236"/>
      <c r="BU47" s="236"/>
      <c r="BV47" s="235"/>
      <c r="BW47" s="236"/>
      <c r="BX47" s="235"/>
      <c r="BY47" s="236"/>
      <c r="BZ47" s="236"/>
      <c r="CA47" s="236"/>
      <c r="CB47" s="236"/>
      <c r="CC47" s="236"/>
      <c r="CD47" s="236"/>
      <c r="CE47" s="235"/>
      <c r="CF47" s="236"/>
      <c r="CG47" s="236"/>
      <c r="CH47" s="236"/>
      <c r="CI47" s="236"/>
      <c r="CJ47" s="235"/>
      <c r="CK47" s="235"/>
      <c r="CL47" s="236"/>
      <c r="CM47" s="235"/>
      <c r="CN47" s="235"/>
      <c r="CO47" s="235"/>
      <c r="CP47" s="235"/>
      <c r="CQ47" s="235"/>
      <c r="CR47" s="235"/>
      <c r="CS47" s="235"/>
      <c r="CT47" s="236"/>
      <c r="CU47" s="236"/>
      <c r="CV47" s="235"/>
      <c r="CW47" s="237"/>
    </row>
    <row r="48" spans="1:101" ht="15.75">
      <c r="A48" s="231"/>
      <c r="B48" s="232" t="s">
        <v>103</v>
      </c>
      <c r="C48" s="233">
        <f t="shared" si="4"/>
        <v>0</v>
      </c>
      <c r="D48" s="245"/>
      <c r="E48" s="235"/>
      <c r="F48" s="235"/>
      <c r="G48" s="235"/>
      <c r="H48" s="235"/>
      <c r="I48" s="242"/>
      <c r="J48" s="235"/>
      <c r="K48" s="235"/>
      <c r="L48" s="235"/>
      <c r="M48" s="235"/>
      <c r="N48" s="235"/>
      <c r="O48" s="235"/>
      <c r="P48" s="235"/>
      <c r="Q48" s="235"/>
      <c r="R48" s="235"/>
      <c r="S48" s="235"/>
      <c r="T48" s="280"/>
      <c r="U48" s="245"/>
      <c r="V48" s="242"/>
      <c r="W48" s="242"/>
      <c r="X48" s="242"/>
      <c r="Y48" s="242"/>
      <c r="Z48" s="242"/>
      <c r="AA48" s="242"/>
      <c r="AB48" s="235"/>
      <c r="AC48" s="235"/>
      <c r="AD48" s="235"/>
      <c r="AE48" s="235"/>
      <c r="AF48" s="235"/>
      <c r="AG48" s="235"/>
      <c r="AH48" s="235"/>
      <c r="AI48" s="235"/>
      <c r="AJ48" s="235"/>
      <c r="AK48" s="235"/>
      <c r="AL48" s="235"/>
      <c r="AM48" s="235"/>
      <c r="AN48" s="235"/>
      <c r="AO48" s="238"/>
      <c r="AP48" s="235"/>
      <c r="AQ48" s="235"/>
      <c r="AR48" s="239"/>
      <c r="AS48" s="240"/>
      <c r="AT48" s="242"/>
      <c r="AU48" s="242"/>
      <c r="AV48" s="242"/>
      <c r="AW48" s="242"/>
      <c r="AX48" s="242"/>
      <c r="AY48" s="242"/>
      <c r="AZ48" s="250"/>
      <c r="BA48" s="242"/>
      <c r="BB48" s="244"/>
      <c r="BC48" s="245"/>
      <c r="BD48" s="242"/>
      <c r="BE48" s="242"/>
      <c r="BF48" s="242"/>
      <c r="BG48" s="242"/>
      <c r="BH48" s="242"/>
      <c r="BI48" s="242"/>
      <c r="BJ48" s="242"/>
      <c r="BK48" s="242"/>
      <c r="BL48" s="242"/>
      <c r="BM48" s="244"/>
      <c r="BN48" s="245"/>
      <c r="BO48" s="242"/>
      <c r="BP48" s="242"/>
      <c r="BQ48" s="242"/>
      <c r="BR48" s="242"/>
      <c r="BS48" s="242"/>
      <c r="BT48" s="242"/>
      <c r="BU48" s="242"/>
      <c r="BV48" s="242"/>
      <c r="BW48" s="242"/>
      <c r="BX48" s="242"/>
      <c r="BY48" s="242"/>
      <c r="BZ48" s="242"/>
      <c r="CA48" s="242"/>
      <c r="CB48" s="242"/>
      <c r="CC48" s="242"/>
      <c r="CD48" s="242"/>
      <c r="CE48" s="242"/>
      <c r="CF48" s="242"/>
      <c r="CG48" s="242"/>
      <c r="CH48" s="242"/>
      <c r="CI48" s="242"/>
      <c r="CJ48" s="242"/>
      <c r="CK48" s="242"/>
      <c r="CL48" s="242"/>
      <c r="CM48" s="242"/>
      <c r="CN48" s="242"/>
      <c r="CO48" s="242"/>
      <c r="CP48" s="242"/>
      <c r="CQ48" s="242"/>
      <c r="CR48" s="242"/>
      <c r="CS48" s="242"/>
      <c r="CT48" s="242"/>
      <c r="CU48" s="242"/>
      <c r="CV48" s="242"/>
      <c r="CW48" s="244"/>
    </row>
    <row r="49" spans="1:101" ht="15.75">
      <c r="A49" s="488" t="s">
        <v>142</v>
      </c>
      <c r="B49" s="232" t="s">
        <v>122</v>
      </c>
      <c r="C49" s="268">
        <f t="shared" si="4"/>
        <v>0</v>
      </c>
      <c r="D49" s="234"/>
      <c r="E49" s="235"/>
      <c r="F49" s="236"/>
      <c r="G49" s="235"/>
      <c r="H49" s="236"/>
      <c r="I49" s="235"/>
      <c r="J49" s="235"/>
      <c r="K49" s="236"/>
      <c r="L49" s="236"/>
      <c r="M49" s="236"/>
      <c r="N49" s="236"/>
      <c r="O49" s="236"/>
      <c r="P49" s="235"/>
      <c r="Q49" s="236"/>
      <c r="R49" s="236"/>
      <c r="S49" s="236"/>
      <c r="T49" s="237"/>
      <c r="U49" s="234"/>
      <c r="V49" s="235"/>
      <c r="W49" s="235"/>
      <c r="X49" s="235"/>
      <c r="Y49" s="235"/>
      <c r="Z49" s="235"/>
      <c r="AA49" s="235"/>
      <c r="AB49" s="235"/>
      <c r="AC49" s="235"/>
      <c r="AD49" s="235"/>
      <c r="AE49" s="235"/>
      <c r="AF49" s="235"/>
      <c r="AG49" s="235"/>
      <c r="AH49" s="235"/>
      <c r="AI49" s="235"/>
      <c r="AJ49" s="235"/>
      <c r="AK49" s="235"/>
      <c r="AL49" s="235"/>
      <c r="AM49" s="235"/>
      <c r="AN49" s="235"/>
      <c r="AO49" s="238"/>
      <c r="AP49" s="235"/>
      <c r="AQ49" s="235"/>
      <c r="AR49" s="237"/>
      <c r="AS49" s="269"/>
      <c r="AT49" s="270"/>
      <c r="AU49" s="270"/>
      <c r="AV49" s="260"/>
      <c r="AW49" s="270"/>
      <c r="AX49" s="270"/>
      <c r="AY49" s="260"/>
      <c r="AZ49" s="260"/>
      <c r="BA49" s="260"/>
      <c r="BB49" s="281"/>
      <c r="BC49" s="234"/>
      <c r="BD49" s="235"/>
      <c r="BE49" s="235"/>
      <c r="BF49" s="235"/>
      <c r="BG49" s="235"/>
      <c r="BH49" s="235"/>
      <c r="BI49" s="235"/>
      <c r="BJ49" s="235"/>
      <c r="BK49" s="235"/>
      <c r="BL49" s="235"/>
      <c r="BM49" s="239"/>
      <c r="BN49" s="234"/>
      <c r="BO49" s="236"/>
      <c r="BP49" s="236"/>
      <c r="BQ49" s="236"/>
      <c r="BR49" s="235"/>
      <c r="BS49" s="236"/>
      <c r="BT49" s="236"/>
      <c r="BU49" s="235"/>
      <c r="BV49" s="236"/>
      <c r="BW49" s="235"/>
      <c r="BX49" s="235"/>
      <c r="BY49" s="235"/>
      <c r="BZ49" s="235"/>
      <c r="CA49" s="236"/>
      <c r="CB49" s="236"/>
      <c r="CC49" s="236"/>
      <c r="CD49" s="235"/>
      <c r="CE49" s="236"/>
      <c r="CF49" s="236"/>
      <c r="CG49" s="236"/>
      <c r="CH49" s="236"/>
      <c r="CI49" s="235"/>
      <c r="CJ49" s="235"/>
      <c r="CK49" s="236"/>
      <c r="CL49" s="236"/>
      <c r="CM49" s="235"/>
      <c r="CN49" s="235"/>
      <c r="CO49" s="235"/>
      <c r="CP49" s="235"/>
      <c r="CQ49" s="235"/>
      <c r="CR49" s="236"/>
      <c r="CS49" s="236"/>
      <c r="CT49" s="236"/>
      <c r="CU49" s="235"/>
      <c r="CV49" s="236"/>
      <c r="CW49" s="237"/>
    </row>
    <row r="50" spans="1:101" ht="15.75">
      <c r="A50" s="488"/>
      <c r="B50" s="232" t="s">
        <v>103</v>
      </c>
      <c r="C50" s="233">
        <f t="shared" si="4"/>
        <v>0</v>
      </c>
      <c r="D50" s="245"/>
      <c r="E50" s="242"/>
      <c r="F50" s="242"/>
      <c r="G50" s="242"/>
      <c r="H50" s="242"/>
      <c r="I50" s="242"/>
      <c r="J50" s="242"/>
      <c r="K50" s="242"/>
      <c r="L50" s="242"/>
      <c r="M50" s="242"/>
      <c r="N50" s="242"/>
      <c r="O50" s="242"/>
      <c r="P50" s="242"/>
      <c r="Q50" s="242"/>
      <c r="R50" s="242"/>
      <c r="S50" s="242"/>
      <c r="T50" s="244"/>
      <c r="U50" s="255"/>
      <c r="V50" s="242"/>
      <c r="W50" s="243"/>
      <c r="X50" s="242"/>
      <c r="Y50" s="242"/>
      <c r="Z50" s="242"/>
      <c r="AA50" s="242"/>
      <c r="AB50" s="242"/>
      <c r="AC50" s="242"/>
      <c r="AD50" s="242"/>
      <c r="AE50" s="242"/>
      <c r="AF50" s="242"/>
      <c r="AG50" s="242"/>
      <c r="AH50" s="242"/>
      <c r="AI50" s="242"/>
      <c r="AJ50" s="242"/>
      <c r="AK50" s="242"/>
      <c r="AL50" s="242"/>
      <c r="AM50" s="242"/>
      <c r="AN50" s="242"/>
      <c r="AO50" s="238"/>
      <c r="AP50" s="242"/>
      <c r="AQ50" s="242"/>
      <c r="AR50" s="244"/>
      <c r="AS50" s="245"/>
      <c r="AT50" s="242"/>
      <c r="AU50" s="242"/>
      <c r="AV50" s="242"/>
      <c r="AW50" s="242"/>
      <c r="AX50" s="242"/>
      <c r="AY50" s="242"/>
      <c r="AZ50" s="242"/>
      <c r="BA50" s="250"/>
      <c r="BB50" s="252"/>
      <c r="BC50" s="245"/>
      <c r="BD50" s="242"/>
      <c r="BE50" s="242"/>
      <c r="BF50" s="242"/>
      <c r="BG50" s="242"/>
      <c r="BH50" s="242"/>
      <c r="BI50" s="242"/>
      <c r="BJ50" s="242"/>
      <c r="BK50" s="242"/>
      <c r="BL50" s="242"/>
      <c r="BM50" s="244"/>
      <c r="BN50" s="245"/>
      <c r="BO50" s="242"/>
      <c r="BP50" s="242"/>
      <c r="BQ50" s="242"/>
      <c r="BR50" s="242"/>
      <c r="BS50" s="242"/>
      <c r="BT50" s="242"/>
      <c r="BU50" s="242"/>
      <c r="BV50" s="242"/>
      <c r="BW50" s="242"/>
      <c r="BX50" s="242"/>
      <c r="BY50" s="242"/>
      <c r="BZ50" s="242"/>
      <c r="CA50" s="242"/>
      <c r="CB50" s="242"/>
      <c r="CC50" s="242"/>
      <c r="CD50" s="242"/>
      <c r="CE50" s="242"/>
      <c r="CF50" s="242"/>
      <c r="CG50" s="242"/>
      <c r="CH50" s="243"/>
      <c r="CI50" s="242"/>
      <c r="CJ50" s="242"/>
      <c r="CK50" s="242"/>
      <c r="CL50" s="242"/>
      <c r="CM50" s="242"/>
      <c r="CN50" s="242"/>
      <c r="CO50" s="242"/>
      <c r="CP50" s="242"/>
      <c r="CQ50" s="242"/>
      <c r="CR50" s="242"/>
      <c r="CS50" s="242"/>
      <c r="CT50" s="242"/>
      <c r="CU50" s="242"/>
      <c r="CV50" s="242"/>
      <c r="CW50" s="244"/>
    </row>
    <row r="51" spans="1:101" ht="15.75">
      <c r="A51" s="267" t="s">
        <v>143</v>
      </c>
      <c r="B51" s="232" t="s">
        <v>122</v>
      </c>
      <c r="C51" s="268">
        <f t="shared" si="4"/>
        <v>18</v>
      </c>
      <c r="D51" s="240"/>
      <c r="E51" s="235"/>
      <c r="F51" s="236"/>
      <c r="G51" s="235"/>
      <c r="H51" s="236"/>
      <c r="I51" s="236"/>
      <c r="J51" s="282"/>
      <c r="K51" s="236"/>
      <c r="L51" s="236"/>
      <c r="M51" s="235"/>
      <c r="N51" s="236"/>
      <c r="O51" s="235"/>
      <c r="P51" s="235"/>
      <c r="Q51" s="236"/>
      <c r="R51" s="236"/>
      <c r="S51" s="236"/>
      <c r="T51" s="237"/>
      <c r="U51" s="234"/>
      <c r="V51" s="235"/>
      <c r="W51" s="235"/>
      <c r="X51" s="235"/>
      <c r="Y51" s="235"/>
      <c r="Z51" s="235"/>
      <c r="AA51" s="235"/>
      <c r="AB51" s="235"/>
      <c r="AC51" s="235"/>
      <c r="AD51" s="235"/>
      <c r="AE51" s="235"/>
      <c r="AF51" s="235"/>
      <c r="AG51" s="235">
        <v>3</v>
      </c>
      <c r="AH51" s="235"/>
      <c r="AI51" s="235"/>
      <c r="AJ51" s="235"/>
      <c r="AK51" s="235"/>
      <c r="AL51" s="235"/>
      <c r="AM51" s="235"/>
      <c r="AN51" s="235"/>
      <c r="AO51" s="238"/>
      <c r="AP51" s="235"/>
      <c r="AQ51" s="235"/>
      <c r="AR51" s="237">
        <v>8</v>
      </c>
      <c r="AS51" s="269"/>
      <c r="AT51" s="260"/>
      <c r="AU51" s="260"/>
      <c r="AV51" s="260"/>
      <c r="AW51" s="260"/>
      <c r="AX51" s="260"/>
      <c r="AY51" s="260">
        <v>1</v>
      </c>
      <c r="AZ51" s="260"/>
      <c r="BA51" s="260"/>
      <c r="BB51" s="281">
        <f>4+1</f>
        <v>5</v>
      </c>
      <c r="BC51" s="234"/>
      <c r="BD51" s="235"/>
      <c r="BE51" s="235"/>
      <c r="BF51" s="235"/>
      <c r="BG51" s="235"/>
      <c r="BH51" s="235"/>
      <c r="BI51" s="235"/>
      <c r="BJ51" s="235"/>
      <c r="BK51" s="235"/>
      <c r="BL51" s="235"/>
      <c r="BM51" s="239"/>
      <c r="BN51" s="234"/>
      <c r="BO51" s="236"/>
      <c r="BP51" s="236"/>
      <c r="BQ51" s="236"/>
      <c r="BR51" s="235"/>
      <c r="BS51" s="282"/>
      <c r="BT51" s="236"/>
      <c r="BU51" s="235"/>
      <c r="BV51" s="236"/>
      <c r="BW51" s="235"/>
      <c r="BX51" s="236"/>
      <c r="BY51" s="236"/>
      <c r="BZ51" s="236"/>
      <c r="CA51" s="282"/>
      <c r="CB51" s="236"/>
      <c r="CC51" s="236">
        <v>1</v>
      </c>
      <c r="CD51" s="235"/>
      <c r="CE51" s="236"/>
      <c r="CF51" s="236"/>
      <c r="CG51" s="236"/>
      <c r="CH51" s="236"/>
      <c r="CI51" s="235"/>
      <c r="CJ51" s="235"/>
      <c r="CK51" s="236"/>
      <c r="CL51" s="236"/>
      <c r="CM51" s="235"/>
      <c r="CN51" s="235"/>
      <c r="CO51" s="235"/>
      <c r="CP51" s="235"/>
      <c r="CQ51" s="235"/>
      <c r="CR51" s="235"/>
      <c r="CS51" s="236"/>
      <c r="CT51" s="236"/>
      <c r="CU51" s="235"/>
      <c r="CV51" s="235"/>
      <c r="CW51" s="237"/>
    </row>
    <row r="52" spans="1:101" ht="15.75">
      <c r="A52" s="231"/>
      <c r="B52" s="232" t="s">
        <v>103</v>
      </c>
      <c r="C52" s="233">
        <f t="shared" si="4"/>
        <v>650.78000000000009</v>
      </c>
      <c r="D52" s="255"/>
      <c r="E52" s="242"/>
      <c r="F52" s="243"/>
      <c r="G52" s="242"/>
      <c r="H52" s="243"/>
      <c r="I52" s="243"/>
      <c r="J52" s="283"/>
      <c r="K52" s="243"/>
      <c r="L52" s="243"/>
      <c r="M52" s="242"/>
      <c r="N52" s="283"/>
      <c r="O52" s="242"/>
      <c r="P52" s="242"/>
      <c r="Q52" s="243"/>
      <c r="R52" s="243"/>
      <c r="S52" s="248"/>
      <c r="T52" s="251"/>
      <c r="U52" s="255"/>
      <c r="V52" s="242"/>
      <c r="W52" s="242"/>
      <c r="X52" s="242"/>
      <c r="Y52" s="242"/>
      <c r="Z52" s="242"/>
      <c r="AA52" s="242"/>
      <c r="AB52" s="242"/>
      <c r="AC52" s="242"/>
      <c r="AD52" s="242"/>
      <c r="AE52" s="242"/>
      <c r="AF52" s="242"/>
      <c r="AG52" s="242">
        <v>13.1</v>
      </c>
      <c r="AH52" s="242"/>
      <c r="AI52" s="242"/>
      <c r="AJ52" s="242"/>
      <c r="AK52" s="242"/>
      <c r="AL52" s="242"/>
      <c r="AM52" s="242"/>
      <c r="AN52" s="242"/>
      <c r="AO52" s="238"/>
      <c r="AP52" s="242"/>
      <c r="AQ52" s="242"/>
      <c r="AR52" s="253">
        <v>379.12</v>
      </c>
      <c r="AS52" s="245"/>
      <c r="AT52" s="242"/>
      <c r="AU52" s="242"/>
      <c r="AV52" s="242"/>
      <c r="AW52" s="242"/>
      <c r="AX52" s="242"/>
      <c r="AY52" s="242">
        <v>21.23</v>
      </c>
      <c r="AZ52" s="242"/>
      <c r="BA52" s="250"/>
      <c r="BB52" s="252">
        <f>202.88+26.56</f>
        <v>229.44</v>
      </c>
      <c r="BC52" s="245"/>
      <c r="BD52" s="242"/>
      <c r="BE52" s="242"/>
      <c r="BF52" s="242"/>
      <c r="BG52" s="242"/>
      <c r="BH52" s="242"/>
      <c r="BI52" s="242"/>
      <c r="BJ52" s="242"/>
      <c r="BK52" s="242"/>
      <c r="BL52" s="242"/>
      <c r="BM52" s="253"/>
      <c r="BN52" s="234"/>
      <c r="BO52" s="243"/>
      <c r="BP52" s="243"/>
      <c r="BQ52" s="243"/>
      <c r="BR52" s="242"/>
      <c r="BS52" s="243"/>
      <c r="BT52" s="243"/>
      <c r="BU52" s="242"/>
      <c r="BV52" s="243"/>
      <c r="BW52" s="242"/>
      <c r="BX52" s="243"/>
      <c r="BY52" s="243"/>
      <c r="BZ52" s="243"/>
      <c r="CA52" s="243"/>
      <c r="CB52" s="243"/>
      <c r="CC52" s="243">
        <v>7.89</v>
      </c>
      <c r="CD52" s="242"/>
      <c r="CE52" s="243"/>
      <c r="CF52" s="243"/>
      <c r="CG52" s="243"/>
      <c r="CH52" s="243"/>
      <c r="CI52" s="242"/>
      <c r="CJ52" s="242"/>
      <c r="CK52" s="243"/>
      <c r="CL52" s="243"/>
      <c r="CM52" s="242"/>
      <c r="CN52" s="242"/>
      <c r="CO52" s="242"/>
      <c r="CP52" s="242"/>
      <c r="CQ52" s="242"/>
      <c r="CR52" s="242"/>
      <c r="CS52" s="243"/>
      <c r="CT52" s="243"/>
      <c r="CU52" s="242"/>
      <c r="CV52" s="242"/>
      <c r="CW52" s="253"/>
    </row>
    <row r="53" spans="1:101" ht="18" customHeight="1">
      <c r="A53" s="267" t="s">
        <v>144</v>
      </c>
      <c r="B53" s="232" t="s">
        <v>122</v>
      </c>
      <c r="C53" s="268">
        <f t="shared" si="4"/>
        <v>13</v>
      </c>
      <c r="D53" s="234"/>
      <c r="E53" s="235"/>
      <c r="F53" s="235"/>
      <c r="G53" s="235"/>
      <c r="H53" s="235"/>
      <c r="I53" s="235"/>
      <c r="J53" s="235"/>
      <c r="K53" s="235"/>
      <c r="L53" s="235"/>
      <c r="M53" s="235"/>
      <c r="N53" s="235"/>
      <c r="O53" s="235"/>
      <c r="P53" s="235"/>
      <c r="Q53" s="236"/>
      <c r="R53" s="236"/>
      <c r="S53" s="236">
        <v>13</v>
      </c>
      <c r="T53" s="237"/>
      <c r="U53" s="234"/>
      <c r="V53" s="235"/>
      <c r="W53" s="235"/>
      <c r="X53" s="235"/>
      <c r="Y53" s="235"/>
      <c r="Z53" s="235"/>
      <c r="AA53" s="235"/>
      <c r="AB53" s="235"/>
      <c r="AC53" s="235"/>
      <c r="AD53" s="235"/>
      <c r="AE53" s="235"/>
      <c r="AF53" s="235"/>
      <c r="AG53" s="235"/>
      <c r="AH53" s="235"/>
      <c r="AI53" s="235"/>
      <c r="AJ53" s="235"/>
      <c r="AK53" s="235"/>
      <c r="AL53" s="235"/>
      <c r="AM53" s="235"/>
      <c r="AN53" s="235"/>
      <c r="AO53" s="238"/>
      <c r="AP53" s="235"/>
      <c r="AQ53" s="235"/>
      <c r="AR53" s="237"/>
      <c r="AS53" s="269"/>
      <c r="AT53" s="260"/>
      <c r="AU53" s="260"/>
      <c r="AV53" s="260"/>
      <c r="AW53" s="260"/>
      <c r="AX53" s="260"/>
      <c r="AY53" s="260"/>
      <c r="AZ53" s="260"/>
      <c r="BA53" s="260"/>
      <c r="BB53" s="281"/>
      <c r="BC53" s="234"/>
      <c r="BD53" s="235"/>
      <c r="BE53" s="235"/>
      <c r="BF53" s="235"/>
      <c r="BG53" s="235"/>
      <c r="BH53" s="235"/>
      <c r="BI53" s="235"/>
      <c r="BJ53" s="235"/>
      <c r="BK53" s="235"/>
      <c r="BL53" s="235"/>
      <c r="BM53" s="239"/>
      <c r="BN53" s="234"/>
      <c r="BO53" s="236"/>
      <c r="BP53" s="236"/>
      <c r="BQ53" s="236"/>
      <c r="BR53" s="235"/>
      <c r="BS53" s="236"/>
      <c r="BT53" s="236"/>
      <c r="BU53" s="235"/>
      <c r="BV53" s="236"/>
      <c r="BW53" s="235"/>
      <c r="BX53" s="236"/>
      <c r="BY53" s="236"/>
      <c r="BZ53" s="236"/>
      <c r="CA53" s="236"/>
      <c r="CB53" s="236"/>
      <c r="CC53" s="236"/>
      <c r="CD53" s="235"/>
      <c r="CE53" s="236"/>
      <c r="CF53" s="236"/>
      <c r="CG53" s="236"/>
      <c r="CH53" s="236"/>
      <c r="CI53" s="235"/>
      <c r="CJ53" s="235"/>
      <c r="CK53" s="236"/>
      <c r="CL53" s="236"/>
      <c r="CM53" s="235"/>
      <c r="CN53" s="235"/>
      <c r="CO53" s="235"/>
      <c r="CP53" s="235"/>
      <c r="CQ53" s="235"/>
      <c r="CR53" s="235"/>
      <c r="CS53" s="236"/>
      <c r="CT53" s="236"/>
      <c r="CU53" s="235"/>
      <c r="CV53" s="236"/>
      <c r="CW53" s="237"/>
    </row>
    <row r="54" spans="1:101" ht="15.75">
      <c r="A54" s="267" t="s">
        <v>145</v>
      </c>
      <c r="B54" s="232" t="s">
        <v>103</v>
      </c>
      <c r="C54" s="233">
        <f t="shared" si="4"/>
        <v>77.05</v>
      </c>
      <c r="D54" s="245"/>
      <c r="E54" s="242"/>
      <c r="F54" s="242"/>
      <c r="G54" s="242"/>
      <c r="H54" s="242"/>
      <c r="I54" s="242"/>
      <c r="J54" s="242"/>
      <c r="K54" s="242"/>
      <c r="L54" s="242"/>
      <c r="M54" s="242"/>
      <c r="N54" s="242"/>
      <c r="O54" s="242"/>
      <c r="P54" s="242"/>
      <c r="Q54" s="242"/>
      <c r="R54" s="242"/>
      <c r="S54" s="242">
        <v>77.05</v>
      </c>
      <c r="T54" s="244"/>
      <c r="U54" s="245"/>
      <c r="V54" s="242"/>
      <c r="W54" s="242"/>
      <c r="X54" s="242"/>
      <c r="Y54" s="242"/>
      <c r="Z54" s="242"/>
      <c r="AA54" s="242"/>
      <c r="AB54" s="242"/>
      <c r="AC54" s="242"/>
      <c r="AD54" s="242"/>
      <c r="AE54" s="242"/>
      <c r="AF54" s="242"/>
      <c r="AG54" s="242"/>
      <c r="AH54" s="242"/>
      <c r="AI54" s="242"/>
      <c r="AJ54" s="242"/>
      <c r="AK54" s="242"/>
      <c r="AL54" s="242"/>
      <c r="AM54" s="242"/>
      <c r="AN54" s="242"/>
      <c r="AO54" s="238"/>
      <c r="AP54" s="242"/>
      <c r="AQ54" s="242"/>
      <c r="AR54" s="253"/>
      <c r="AS54" s="245"/>
      <c r="AT54" s="242"/>
      <c r="AU54" s="242"/>
      <c r="AV54" s="242"/>
      <c r="AW54" s="242"/>
      <c r="AX54" s="242"/>
      <c r="AY54" s="242"/>
      <c r="AZ54" s="242"/>
      <c r="BA54" s="250"/>
      <c r="BB54" s="252"/>
      <c r="BC54" s="245"/>
      <c r="BD54" s="242"/>
      <c r="BE54" s="242"/>
      <c r="BF54" s="242"/>
      <c r="BG54" s="242"/>
      <c r="BH54" s="242"/>
      <c r="BI54" s="242"/>
      <c r="BJ54" s="242"/>
      <c r="BK54" s="242"/>
      <c r="BL54" s="242"/>
      <c r="BM54" s="244"/>
      <c r="BN54" s="245"/>
      <c r="BO54" s="242"/>
      <c r="BP54" s="242"/>
      <c r="BQ54" s="242"/>
      <c r="BR54" s="242"/>
      <c r="BS54" s="242"/>
      <c r="BT54" s="242"/>
      <c r="BU54" s="242"/>
      <c r="BV54" s="242"/>
      <c r="BW54" s="242"/>
      <c r="BX54" s="242"/>
      <c r="BY54" s="242"/>
      <c r="BZ54" s="242"/>
      <c r="CA54" s="242"/>
      <c r="CB54" s="242"/>
      <c r="CC54" s="242"/>
      <c r="CD54" s="242"/>
      <c r="CE54" s="242"/>
      <c r="CF54" s="242"/>
      <c r="CG54" s="242"/>
      <c r="CH54" s="242"/>
      <c r="CI54" s="242"/>
      <c r="CJ54" s="242"/>
      <c r="CK54" s="242"/>
      <c r="CL54" s="242"/>
      <c r="CM54" s="242"/>
      <c r="CN54" s="242"/>
      <c r="CO54" s="242"/>
      <c r="CP54" s="242"/>
      <c r="CQ54" s="242"/>
      <c r="CR54" s="242"/>
      <c r="CS54" s="242"/>
      <c r="CT54" s="242"/>
      <c r="CU54" s="242"/>
      <c r="CV54" s="242"/>
      <c r="CW54" s="244"/>
    </row>
    <row r="55" spans="1:101" s="275" customFormat="1" ht="15.75">
      <c r="A55" s="272" t="s">
        <v>146</v>
      </c>
      <c r="B55" s="232" t="s">
        <v>122</v>
      </c>
      <c r="C55" s="268">
        <f t="shared" si="4"/>
        <v>4</v>
      </c>
      <c r="D55" s="234"/>
      <c r="E55" s="235"/>
      <c r="F55" s="235">
        <v>1</v>
      </c>
      <c r="G55" s="235"/>
      <c r="H55" s="235"/>
      <c r="I55" s="235"/>
      <c r="J55" s="235"/>
      <c r="K55" s="235"/>
      <c r="L55" s="235"/>
      <c r="M55" s="235"/>
      <c r="N55" s="235"/>
      <c r="O55" s="235">
        <v>1</v>
      </c>
      <c r="P55" s="235"/>
      <c r="Q55" s="235"/>
      <c r="R55" s="235"/>
      <c r="S55" s="235"/>
      <c r="T55" s="239"/>
      <c r="U55" s="234"/>
      <c r="V55" s="235"/>
      <c r="W55" s="235"/>
      <c r="X55" s="235"/>
      <c r="Y55" s="235"/>
      <c r="Z55" s="235"/>
      <c r="AA55" s="235"/>
      <c r="AB55" s="235"/>
      <c r="AC55" s="235"/>
      <c r="AD55" s="235"/>
      <c r="AE55" s="235"/>
      <c r="AF55" s="235"/>
      <c r="AG55" s="235"/>
      <c r="AH55" s="235"/>
      <c r="AI55" s="235"/>
      <c r="AJ55" s="235"/>
      <c r="AK55" s="235"/>
      <c r="AL55" s="235"/>
      <c r="AM55" s="235"/>
      <c r="AN55" s="235"/>
      <c r="AO55" s="273"/>
      <c r="AP55" s="235"/>
      <c r="AQ55" s="235"/>
      <c r="AR55" s="239">
        <v>1</v>
      </c>
      <c r="AS55" s="269"/>
      <c r="AT55" s="260"/>
      <c r="AU55" s="260"/>
      <c r="AV55" s="260"/>
      <c r="AW55" s="260"/>
      <c r="AX55" s="260"/>
      <c r="AY55" s="260"/>
      <c r="AZ55" s="260"/>
      <c r="BA55" s="260">
        <v>1</v>
      </c>
      <c r="BB55" s="281"/>
      <c r="BC55" s="234"/>
      <c r="BD55" s="235"/>
      <c r="BE55" s="235"/>
      <c r="BF55" s="235"/>
      <c r="BG55" s="235"/>
      <c r="BH55" s="235"/>
      <c r="BI55" s="235"/>
      <c r="BJ55" s="235"/>
      <c r="BK55" s="235"/>
      <c r="BL55" s="235"/>
      <c r="BM55" s="239"/>
      <c r="BN55" s="234"/>
      <c r="BO55" s="235"/>
      <c r="BP55" s="235"/>
      <c r="BQ55" s="235"/>
      <c r="BR55" s="235"/>
      <c r="BS55" s="235"/>
      <c r="BT55" s="235"/>
      <c r="BU55" s="235"/>
      <c r="BV55" s="235"/>
      <c r="BW55" s="235"/>
      <c r="BX55" s="235"/>
      <c r="BY55" s="235"/>
      <c r="BZ55" s="235"/>
      <c r="CA55" s="235"/>
      <c r="CB55" s="235"/>
      <c r="CC55" s="235"/>
      <c r="CD55" s="235"/>
      <c r="CE55" s="235"/>
      <c r="CF55" s="235"/>
      <c r="CG55" s="235"/>
      <c r="CH55" s="235"/>
      <c r="CI55" s="235"/>
      <c r="CJ55" s="235"/>
      <c r="CK55" s="235"/>
      <c r="CL55" s="235"/>
      <c r="CM55" s="235"/>
      <c r="CN55" s="235"/>
      <c r="CO55" s="235"/>
      <c r="CP55" s="235"/>
      <c r="CQ55" s="235"/>
      <c r="CR55" s="235"/>
      <c r="CS55" s="235"/>
      <c r="CT55" s="235"/>
      <c r="CU55" s="235"/>
      <c r="CV55" s="235"/>
      <c r="CW55" s="239"/>
    </row>
    <row r="56" spans="1:101" s="275" customFormat="1" ht="15.75">
      <c r="A56" s="272" t="s">
        <v>147</v>
      </c>
      <c r="B56" s="232" t="s">
        <v>103</v>
      </c>
      <c r="C56" s="233">
        <f t="shared" si="4"/>
        <v>75.22999999999999</v>
      </c>
      <c r="D56" s="249"/>
      <c r="E56" s="250"/>
      <c r="F56" s="250">
        <v>6.38</v>
      </c>
      <c r="G56" s="250"/>
      <c r="H56" s="242"/>
      <c r="I56" s="242"/>
      <c r="J56" s="250"/>
      <c r="K56" s="250"/>
      <c r="L56" s="250"/>
      <c r="M56" s="250"/>
      <c r="N56" s="250"/>
      <c r="O56" s="250">
        <v>12.89</v>
      </c>
      <c r="P56" s="250"/>
      <c r="Q56" s="250"/>
      <c r="R56" s="250"/>
      <c r="S56" s="250"/>
      <c r="T56" s="252"/>
      <c r="U56" s="245"/>
      <c r="V56" s="242"/>
      <c r="W56" s="242"/>
      <c r="X56" s="242"/>
      <c r="Y56" s="242"/>
      <c r="Z56" s="242"/>
      <c r="AA56" s="242"/>
      <c r="AB56" s="242"/>
      <c r="AC56" s="242"/>
      <c r="AD56" s="242"/>
      <c r="AE56" s="242"/>
      <c r="AF56" s="242"/>
      <c r="AG56" s="242"/>
      <c r="AH56" s="242"/>
      <c r="AI56" s="242"/>
      <c r="AJ56" s="242"/>
      <c r="AK56" s="242"/>
      <c r="AL56" s="242"/>
      <c r="AM56" s="242"/>
      <c r="AN56" s="242"/>
      <c r="AO56" s="273"/>
      <c r="AP56" s="242"/>
      <c r="AQ56" s="242"/>
      <c r="AR56" s="244">
        <v>1.81</v>
      </c>
      <c r="AS56" s="245"/>
      <c r="AT56" s="242"/>
      <c r="AU56" s="242"/>
      <c r="AV56" s="242"/>
      <c r="AW56" s="242"/>
      <c r="AX56" s="242"/>
      <c r="AY56" s="242"/>
      <c r="AZ56" s="242"/>
      <c r="BA56" s="242">
        <v>54.15</v>
      </c>
      <c r="BB56" s="252"/>
      <c r="BC56" s="245"/>
      <c r="BD56" s="242"/>
      <c r="BE56" s="242"/>
      <c r="BF56" s="242"/>
      <c r="BG56" s="242"/>
      <c r="BH56" s="242"/>
      <c r="BI56" s="242"/>
      <c r="BJ56" s="242"/>
      <c r="BK56" s="242"/>
      <c r="BL56" s="242"/>
      <c r="BM56" s="244"/>
      <c r="BN56" s="245"/>
      <c r="BO56" s="242"/>
      <c r="BP56" s="242"/>
      <c r="BQ56" s="242"/>
      <c r="BR56" s="242"/>
      <c r="BS56" s="242"/>
      <c r="BT56" s="242"/>
      <c r="BU56" s="242"/>
      <c r="BV56" s="242"/>
      <c r="BW56" s="242"/>
      <c r="BX56" s="242"/>
      <c r="BY56" s="242"/>
      <c r="BZ56" s="242"/>
      <c r="CA56" s="242"/>
      <c r="CB56" s="242"/>
      <c r="CC56" s="242"/>
      <c r="CD56" s="242"/>
      <c r="CE56" s="242"/>
      <c r="CF56" s="242"/>
      <c r="CG56" s="242"/>
      <c r="CH56" s="242"/>
      <c r="CI56" s="242"/>
      <c r="CJ56" s="242"/>
      <c r="CK56" s="242"/>
      <c r="CL56" s="242"/>
      <c r="CM56" s="242"/>
      <c r="CN56" s="242"/>
      <c r="CO56" s="242"/>
      <c r="CP56" s="242"/>
      <c r="CQ56" s="242"/>
      <c r="CR56" s="242"/>
      <c r="CS56" s="242"/>
      <c r="CT56" s="242"/>
      <c r="CU56" s="242"/>
      <c r="CV56" s="242"/>
      <c r="CW56" s="244"/>
    </row>
    <row r="57" spans="1:101" s="275" customFormat="1" ht="15.75">
      <c r="A57" s="488" t="s">
        <v>148</v>
      </c>
      <c r="B57" s="282" t="s">
        <v>122</v>
      </c>
      <c r="C57" s="233">
        <f t="shared" si="4"/>
        <v>0</v>
      </c>
      <c r="D57" s="249"/>
      <c r="E57" s="250"/>
      <c r="F57" s="250"/>
      <c r="G57" s="250"/>
      <c r="H57" s="242"/>
      <c r="I57" s="242"/>
      <c r="J57" s="250"/>
      <c r="K57" s="250"/>
      <c r="L57" s="250"/>
      <c r="M57" s="250"/>
      <c r="N57" s="250"/>
      <c r="O57" s="250"/>
      <c r="P57" s="250"/>
      <c r="Q57" s="250"/>
      <c r="R57" s="250"/>
      <c r="S57" s="250"/>
      <c r="T57" s="252"/>
      <c r="U57" s="245"/>
      <c r="V57" s="242"/>
      <c r="W57" s="242"/>
      <c r="X57" s="242"/>
      <c r="Y57" s="242"/>
      <c r="Z57" s="242"/>
      <c r="AA57" s="242"/>
      <c r="AB57" s="242"/>
      <c r="AC57" s="242"/>
      <c r="AD57" s="242"/>
      <c r="AE57" s="242"/>
      <c r="AF57" s="242"/>
      <c r="AG57" s="242"/>
      <c r="AH57" s="242"/>
      <c r="AI57" s="242"/>
      <c r="AJ57" s="242"/>
      <c r="AK57" s="242"/>
      <c r="AL57" s="242"/>
      <c r="AM57" s="242"/>
      <c r="AN57" s="242"/>
      <c r="AO57" s="273"/>
      <c r="AP57" s="242"/>
      <c r="AQ57" s="242"/>
      <c r="AR57" s="244"/>
      <c r="AS57" s="245"/>
      <c r="AT57" s="242"/>
      <c r="AU57" s="242"/>
      <c r="AV57" s="242"/>
      <c r="AW57" s="242"/>
      <c r="AX57" s="242"/>
      <c r="AY57" s="242"/>
      <c r="AZ57" s="242"/>
      <c r="BA57" s="242"/>
      <c r="BB57" s="244"/>
      <c r="BC57" s="249"/>
      <c r="BD57" s="242"/>
      <c r="BE57" s="242"/>
      <c r="BF57" s="242"/>
      <c r="BG57" s="242"/>
      <c r="BH57" s="242"/>
      <c r="BI57" s="242"/>
      <c r="BJ57" s="242"/>
      <c r="BK57" s="242"/>
      <c r="BL57" s="242"/>
      <c r="BM57" s="244"/>
      <c r="BN57" s="245"/>
      <c r="BO57" s="242"/>
      <c r="BP57" s="242"/>
      <c r="BQ57" s="242"/>
      <c r="BR57" s="242"/>
      <c r="BS57" s="242"/>
      <c r="BT57" s="242"/>
      <c r="BU57" s="242"/>
      <c r="BV57" s="242"/>
      <c r="BW57" s="242"/>
      <c r="BX57" s="242"/>
      <c r="BY57" s="242"/>
      <c r="BZ57" s="242"/>
      <c r="CA57" s="242"/>
      <c r="CB57" s="242"/>
      <c r="CC57" s="242"/>
      <c r="CD57" s="242"/>
      <c r="CE57" s="242"/>
      <c r="CF57" s="242"/>
      <c r="CG57" s="242"/>
      <c r="CH57" s="242"/>
      <c r="CI57" s="242"/>
      <c r="CJ57" s="242"/>
      <c r="CK57" s="242"/>
      <c r="CL57" s="242"/>
      <c r="CM57" s="242"/>
      <c r="CN57" s="242"/>
      <c r="CO57" s="242"/>
      <c r="CP57" s="242"/>
      <c r="CQ57" s="242"/>
      <c r="CR57" s="242"/>
      <c r="CS57" s="242"/>
      <c r="CT57" s="242"/>
      <c r="CU57" s="242"/>
      <c r="CV57" s="242"/>
      <c r="CW57" s="244"/>
    </row>
    <row r="58" spans="1:101" s="275" customFormat="1" ht="15.75">
      <c r="A58" s="488"/>
      <c r="B58" s="282" t="s">
        <v>103</v>
      </c>
      <c r="C58" s="233">
        <f t="shared" si="4"/>
        <v>0</v>
      </c>
      <c r="D58" s="249"/>
      <c r="E58" s="250"/>
      <c r="F58" s="250"/>
      <c r="G58" s="250"/>
      <c r="H58" s="242"/>
      <c r="I58" s="242"/>
      <c r="J58" s="250"/>
      <c r="K58" s="250"/>
      <c r="L58" s="250"/>
      <c r="M58" s="250"/>
      <c r="N58" s="250"/>
      <c r="O58" s="250"/>
      <c r="P58" s="250"/>
      <c r="Q58" s="250"/>
      <c r="R58" s="250"/>
      <c r="S58" s="250"/>
      <c r="T58" s="252"/>
      <c r="U58" s="245"/>
      <c r="V58" s="242"/>
      <c r="W58" s="242"/>
      <c r="X58" s="242"/>
      <c r="Y58" s="242"/>
      <c r="Z58" s="242"/>
      <c r="AA58" s="242"/>
      <c r="AB58" s="242"/>
      <c r="AC58" s="242"/>
      <c r="AD58" s="242"/>
      <c r="AE58" s="242"/>
      <c r="AF58" s="242"/>
      <c r="AG58" s="242"/>
      <c r="AH58" s="242"/>
      <c r="AI58" s="242"/>
      <c r="AJ58" s="242"/>
      <c r="AK58" s="242"/>
      <c r="AL58" s="242"/>
      <c r="AM58" s="242"/>
      <c r="AN58" s="242"/>
      <c r="AO58" s="273"/>
      <c r="AP58" s="242"/>
      <c r="AQ58" s="242"/>
      <c r="AR58" s="244"/>
      <c r="AS58" s="245"/>
      <c r="AT58" s="242"/>
      <c r="AU58" s="242"/>
      <c r="AV58" s="242"/>
      <c r="AW58" s="242"/>
      <c r="AX58" s="242"/>
      <c r="AY58" s="242"/>
      <c r="AZ58" s="242"/>
      <c r="BA58" s="242"/>
      <c r="BB58" s="244"/>
      <c r="BC58" s="249"/>
      <c r="BD58" s="242"/>
      <c r="BE58" s="242"/>
      <c r="BF58" s="242"/>
      <c r="BG58" s="242"/>
      <c r="BH58" s="242"/>
      <c r="BI58" s="242"/>
      <c r="BJ58" s="242"/>
      <c r="BK58" s="242"/>
      <c r="BL58" s="242"/>
      <c r="BM58" s="244"/>
      <c r="BN58" s="245"/>
      <c r="BO58" s="242"/>
      <c r="BP58" s="242"/>
      <c r="BQ58" s="242"/>
      <c r="BR58" s="242"/>
      <c r="BS58" s="242"/>
      <c r="BT58" s="242"/>
      <c r="BU58" s="242"/>
      <c r="BV58" s="242"/>
      <c r="BW58" s="242"/>
      <c r="BX58" s="242"/>
      <c r="BY58" s="242"/>
      <c r="BZ58" s="242"/>
      <c r="CA58" s="242"/>
      <c r="CB58" s="242"/>
      <c r="CC58" s="242"/>
      <c r="CD58" s="242"/>
      <c r="CE58" s="242"/>
      <c r="CF58" s="242"/>
      <c r="CG58" s="242"/>
      <c r="CH58" s="242"/>
      <c r="CI58" s="242"/>
      <c r="CJ58" s="242"/>
      <c r="CK58" s="242"/>
      <c r="CL58" s="242"/>
      <c r="CM58" s="242"/>
      <c r="CN58" s="242"/>
      <c r="CO58" s="242"/>
      <c r="CP58" s="242"/>
      <c r="CQ58" s="242"/>
      <c r="CR58" s="242"/>
      <c r="CS58" s="242"/>
      <c r="CT58" s="242"/>
      <c r="CU58" s="242"/>
      <c r="CV58" s="242"/>
      <c r="CW58" s="244"/>
    </row>
    <row r="59" spans="1:101" s="275" customFormat="1" ht="15.75">
      <c r="A59" s="488" t="s">
        <v>149</v>
      </c>
      <c r="B59" s="279" t="s">
        <v>150</v>
      </c>
      <c r="C59" s="233">
        <f t="shared" si="4"/>
        <v>0</v>
      </c>
      <c r="D59" s="249"/>
      <c r="E59" s="250"/>
      <c r="F59" s="250"/>
      <c r="G59" s="250"/>
      <c r="H59" s="242"/>
      <c r="I59" s="242"/>
      <c r="J59" s="250"/>
      <c r="K59" s="250"/>
      <c r="L59" s="250"/>
      <c r="M59" s="250"/>
      <c r="N59" s="250"/>
      <c r="O59" s="250"/>
      <c r="P59" s="250"/>
      <c r="Q59" s="250"/>
      <c r="R59" s="250"/>
      <c r="S59" s="250"/>
      <c r="T59" s="252"/>
      <c r="U59" s="245"/>
      <c r="V59" s="242"/>
      <c r="W59" s="242"/>
      <c r="X59" s="242"/>
      <c r="Y59" s="242"/>
      <c r="Z59" s="242"/>
      <c r="AA59" s="242"/>
      <c r="AB59" s="242"/>
      <c r="AC59" s="242"/>
      <c r="AD59" s="242"/>
      <c r="AE59" s="242"/>
      <c r="AF59" s="242"/>
      <c r="AG59" s="242"/>
      <c r="AH59" s="242"/>
      <c r="AI59" s="242"/>
      <c r="AJ59" s="242"/>
      <c r="AK59" s="242"/>
      <c r="AL59" s="242"/>
      <c r="AM59" s="242"/>
      <c r="AN59" s="242"/>
      <c r="AO59" s="273"/>
      <c r="AP59" s="242"/>
      <c r="AQ59" s="242"/>
      <c r="AR59" s="244"/>
      <c r="AS59" s="245"/>
      <c r="AT59" s="242"/>
      <c r="AU59" s="242"/>
      <c r="AV59" s="242"/>
      <c r="AW59" s="242"/>
      <c r="AX59" s="242"/>
      <c r="AY59" s="242"/>
      <c r="AZ59" s="242"/>
      <c r="BA59" s="242"/>
      <c r="BB59" s="244"/>
      <c r="BC59" s="249"/>
      <c r="BD59" s="242"/>
      <c r="BE59" s="242"/>
      <c r="BF59" s="242"/>
      <c r="BG59" s="242"/>
      <c r="BH59" s="242"/>
      <c r="BI59" s="242"/>
      <c r="BJ59" s="242"/>
      <c r="BK59" s="242"/>
      <c r="BL59" s="242"/>
      <c r="BM59" s="244"/>
      <c r="BN59" s="245"/>
      <c r="BO59" s="242"/>
      <c r="BP59" s="242"/>
      <c r="BQ59" s="242"/>
      <c r="BR59" s="242"/>
      <c r="BS59" s="242"/>
      <c r="BT59" s="242"/>
      <c r="BU59" s="242"/>
      <c r="BV59" s="242"/>
      <c r="BW59" s="242"/>
      <c r="BX59" s="242"/>
      <c r="BY59" s="242"/>
      <c r="BZ59" s="242"/>
      <c r="CA59" s="242"/>
      <c r="CB59" s="242"/>
      <c r="CC59" s="242"/>
      <c r="CD59" s="242"/>
      <c r="CE59" s="242"/>
      <c r="CF59" s="242"/>
      <c r="CG59" s="242"/>
      <c r="CH59" s="242"/>
      <c r="CI59" s="242"/>
      <c r="CJ59" s="242"/>
      <c r="CK59" s="242"/>
      <c r="CL59" s="242"/>
      <c r="CM59" s="242"/>
      <c r="CN59" s="242"/>
      <c r="CO59" s="242"/>
      <c r="CP59" s="242"/>
      <c r="CQ59" s="242"/>
      <c r="CR59" s="242"/>
      <c r="CS59" s="242"/>
      <c r="CT59" s="242"/>
      <c r="CU59" s="242"/>
      <c r="CV59" s="242"/>
      <c r="CW59" s="244"/>
    </row>
    <row r="60" spans="1:101" s="275" customFormat="1" ht="15.75">
      <c r="A60" s="488"/>
      <c r="B60" s="279" t="s">
        <v>103</v>
      </c>
      <c r="C60" s="233">
        <f t="shared" si="4"/>
        <v>0</v>
      </c>
      <c r="D60" s="249"/>
      <c r="E60" s="250"/>
      <c r="F60" s="250"/>
      <c r="G60" s="250"/>
      <c r="H60" s="242"/>
      <c r="I60" s="242"/>
      <c r="J60" s="250"/>
      <c r="K60" s="250"/>
      <c r="L60" s="250"/>
      <c r="M60" s="250"/>
      <c r="N60" s="250"/>
      <c r="O60" s="250"/>
      <c r="P60" s="250"/>
      <c r="Q60" s="250"/>
      <c r="R60" s="250"/>
      <c r="S60" s="250"/>
      <c r="T60" s="252"/>
      <c r="U60" s="245"/>
      <c r="V60" s="242"/>
      <c r="W60" s="242"/>
      <c r="X60" s="242"/>
      <c r="Y60" s="242"/>
      <c r="Z60" s="242"/>
      <c r="AA60" s="242"/>
      <c r="AB60" s="242"/>
      <c r="AC60" s="242"/>
      <c r="AD60" s="242"/>
      <c r="AE60" s="242"/>
      <c r="AF60" s="242"/>
      <c r="AG60" s="242"/>
      <c r="AH60" s="242"/>
      <c r="AI60" s="242"/>
      <c r="AJ60" s="242"/>
      <c r="AK60" s="242"/>
      <c r="AL60" s="242"/>
      <c r="AM60" s="242"/>
      <c r="AN60" s="242"/>
      <c r="AO60" s="273"/>
      <c r="AP60" s="242"/>
      <c r="AQ60" s="242"/>
      <c r="AR60" s="244"/>
      <c r="AS60" s="245"/>
      <c r="AT60" s="242"/>
      <c r="AU60" s="242"/>
      <c r="AV60" s="242"/>
      <c r="AW60" s="242"/>
      <c r="AX60" s="242"/>
      <c r="AY60" s="242"/>
      <c r="AZ60" s="242"/>
      <c r="BA60" s="242"/>
      <c r="BB60" s="244"/>
      <c r="BC60" s="249"/>
      <c r="BD60" s="242"/>
      <c r="BE60" s="242"/>
      <c r="BF60" s="242"/>
      <c r="BG60" s="242"/>
      <c r="BH60" s="242"/>
      <c r="BI60" s="242"/>
      <c r="BJ60" s="242"/>
      <c r="BK60" s="242"/>
      <c r="BL60" s="242"/>
      <c r="BM60" s="244"/>
      <c r="BN60" s="245"/>
      <c r="BO60" s="242"/>
      <c r="BP60" s="242"/>
      <c r="BQ60" s="242"/>
      <c r="BR60" s="242"/>
      <c r="BS60" s="242"/>
      <c r="BT60" s="242"/>
      <c r="BU60" s="242"/>
      <c r="BV60" s="242"/>
      <c r="BW60" s="242"/>
      <c r="BX60" s="242"/>
      <c r="BY60" s="242"/>
      <c r="BZ60" s="242"/>
      <c r="CA60" s="242"/>
      <c r="CB60" s="242"/>
      <c r="CC60" s="242"/>
      <c r="CD60" s="242"/>
      <c r="CE60" s="242"/>
      <c r="CF60" s="242"/>
      <c r="CG60" s="242"/>
      <c r="CH60" s="242"/>
      <c r="CI60" s="242"/>
      <c r="CJ60" s="242"/>
      <c r="CK60" s="242"/>
      <c r="CL60" s="242"/>
      <c r="CM60" s="242"/>
      <c r="CN60" s="242"/>
      <c r="CO60" s="242"/>
      <c r="CP60" s="242"/>
      <c r="CQ60" s="242"/>
      <c r="CR60" s="242"/>
      <c r="CS60" s="242"/>
      <c r="CT60" s="242"/>
      <c r="CU60" s="242"/>
      <c r="CV60" s="242"/>
      <c r="CW60" s="244"/>
    </row>
    <row r="61" spans="1:101" s="275" customFormat="1" ht="15.75">
      <c r="A61" s="488" t="s">
        <v>179</v>
      </c>
      <c r="B61" s="279" t="s">
        <v>122</v>
      </c>
      <c r="C61" s="268">
        <f t="shared" si="4"/>
        <v>0</v>
      </c>
      <c r="D61" s="249"/>
      <c r="E61" s="250"/>
      <c r="F61" s="250"/>
      <c r="G61" s="250"/>
      <c r="H61" s="242"/>
      <c r="I61" s="242"/>
      <c r="J61" s="250"/>
      <c r="K61" s="250"/>
      <c r="L61" s="250"/>
      <c r="M61" s="250"/>
      <c r="N61" s="250"/>
      <c r="O61" s="250"/>
      <c r="P61" s="250"/>
      <c r="Q61" s="250"/>
      <c r="R61" s="250"/>
      <c r="S61" s="250"/>
      <c r="T61" s="252"/>
      <c r="U61" s="245"/>
      <c r="V61" s="242"/>
      <c r="W61" s="242"/>
      <c r="X61" s="242"/>
      <c r="Y61" s="242"/>
      <c r="Z61" s="242"/>
      <c r="AA61" s="260"/>
      <c r="AB61" s="242"/>
      <c r="AC61" s="242"/>
      <c r="AD61" s="242"/>
      <c r="AE61" s="242"/>
      <c r="AF61" s="242"/>
      <c r="AG61" s="242"/>
      <c r="AH61" s="242"/>
      <c r="AI61" s="242"/>
      <c r="AJ61" s="242"/>
      <c r="AK61" s="242"/>
      <c r="AL61" s="242"/>
      <c r="AM61" s="242"/>
      <c r="AN61" s="242"/>
      <c r="AO61" s="273"/>
      <c r="AP61" s="242"/>
      <c r="AQ61" s="242"/>
      <c r="AR61" s="244"/>
      <c r="AS61" s="245"/>
      <c r="AT61" s="242"/>
      <c r="AU61" s="242"/>
      <c r="AV61" s="260"/>
      <c r="AW61" s="242"/>
      <c r="AX61" s="242"/>
      <c r="AY61" s="242"/>
      <c r="AZ61" s="242"/>
      <c r="BA61" s="242"/>
      <c r="BB61" s="252"/>
      <c r="BC61" s="245"/>
      <c r="BD61" s="242"/>
      <c r="BE61" s="242"/>
      <c r="BF61" s="242"/>
      <c r="BG61" s="242"/>
      <c r="BH61" s="242"/>
      <c r="BI61" s="242"/>
      <c r="BJ61" s="242"/>
      <c r="BK61" s="242"/>
      <c r="BL61" s="242"/>
      <c r="BM61" s="244"/>
      <c r="BN61" s="245"/>
      <c r="BO61" s="242"/>
      <c r="BP61" s="242"/>
      <c r="BQ61" s="242"/>
      <c r="BR61" s="242"/>
      <c r="BS61" s="242"/>
      <c r="BT61" s="242"/>
      <c r="BU61" s="242"/>
      <c r="BV61" s="242"/>
      <c r="BW61" s="242"/>
      <c r="BX61" s="242"/>
      <c r="BY61" s="242"/>
      <c r="BZ61" s="242"/>
      <c r="CA61" s="242"/>
      <c r="CB61" s="242"/>
      <c r="CC61" s="242"/>
      <c r="CD61" s="242"/>
      <c r="CE61" s="242"/>
      <c r="CF61" s="242"/>
      <c r="CG61" s="242"/>
      <c r="CH61" s="242"/>
      <c r="CI61" s="242"/>
      <c r="CJ61" s="242"/>
      <c r="CK61" s="242"/>
      <c r="CL61" s="242"/>
      <c r="CM61" s="242"/>
      <c r="CN61" s="242"/>
      <c r="CO61" s="242"/>
      <c r="CP61" s="242"/>
      <c r="CQ61" s="242"/>
      <c r="CR61" s="242"/>
      <c r="CS61" s="242"/>
      <c r="CT61" s="242"/>
      <c r="CU61" s="242"/>
      <c r="CV61" s="242"/>
      <c r="CW61" s="244"/>
    </row>
    <row r="62" spans="1:101" s="275" customFormat="1" ht="15.75">
      <c r="A62" s="488"/>
      <c r="B62" s="279" t="s">
        <v>103</v>
      </c>
      <c r="C62" s="233">
        <f t="shared" si="4"/>
        <v>0</v>
      </c>
      <c r="D62" s="249"/>
      <c r="E62" s="250"/>
      <c r="F62" s="250"/>
      <c r="G62" s="250"/>
      <c r="H62" s="242"/>
      <c r="I62" s="242"/>
      <c r="J62" s="250"/>
      <c r="K62" s="250"/>
      <c r="L62" s="250"/>
      <c r="M62" s="250"/>
      <c r="N62" s="250"/>
      <c r="O62" s="250"/>
      <c r="P62" s="250"/>
      <c r="Q62" s="250"/>
      <c r="R62" s="250"/>
      <c r="S62" s="250"/>
      <c r="T62" s="252"/>
      <c r="U62" s="245"/>
      <c r="V62" s="242"/>
      <c r="W62" s="242"/>
      <c r="X62" s="242"/>
      <c r="Y62" s="242"/>
      <c r="Z62" s="242"/>
      <c r="AA62" s="242"/>
      <c r="AB62" s="242"/>
      <c r="AC62" s="242"/>
      <c r="AD62" s="242"/>
      <c r="AE62" s="242"/>
      <c r="AF62" s="242"/>
      <c r="AG62" s="242"/>
      <c r="AH62" s="242"/>
      <c r="AI62" s="242"/>
      <c r="AJ62" s="242"/>
      <c r="AK62" s="242"/>
      <c r="AL62" s="242"/>
      <c r="AM62" s="242"/>
      <c r="AN62" s="242"/>
      <c r="AO62" s="273"/>
      <c r="AP62" s="242"/>
      <c r="AQ62" s="242"/>
      <c r="AR62" s="244"/>
      <c r="AS62" s="245"/>
      <c r="AT62" s="242"/>
      <c r="AU62" s="242"/>
      <c r="AV62" s="242"/>
      <c r="AW62" s="242"/>
      <c r="AX62" s="242"/>
      <c r="AY62" s="242"/>
      <c r="AZ62" s="242"/>
      <c r="BA62" s="242"/>
      <c r="BB62" s="252"/>
      <c r="BC62" s="245"/>
      <c r="BD62" s="242"/>
      <c r="BE62" s="242"/>
      <c r="BF62" s="242"/>
      <c r="BG62" s="242"/>
      <c r="BH62" s="242"/>
      <c r="BI62" s="242"/>
      <c r="BJ62" s="242"/>
      <c r="BK62" s="242"/>
      <c r="BL62" s="242"/>
      <c r="BM62" s="244"/>
      <c r="BN62" s="245"/>
      <c r="BO62" s="242"/>
      <c r="BP62" s="242"/>
      <c r="BQ62" s="242"/>
      <c r="BR62" s="242"/>
      <c r="BS62" s="242"/>
      <c r="BT62" s="242"/>
      <c r="BU62" s="242"/>
      <c r="BV62" s="242"/>
      <c r="BW62" s="242"/>
      <c r="BX62" s="242"/>
      <c r="BY62" s="242"/>
      <c r="BZ62" s="242"/>
      <c r="CA62" s="242"/>
      <c r="CB62" s="242"/>
      <c r="CC62" s="242"/>
      <c r="CD62" s="242"/>
      <c r="CE62" s="242"/>
      <c r="CF62" s="242"/>
      <c r="CG62" s="242"/>
      <c r="CH62" s="242"/>
      <c r="CI62" s="242"/>
      <c r="CJ62" s="242"/>
      <c r="CK62" s="242"/>
      <c r="CL62" s="242"/>
      <c r="CM62" s="242"/>
      <c r="CN62" s="242"/>
      <c r="CO62" s="242"/>
      <c r="CP62" s="242"/>
      <c r="CQ62" s="242"/>
      <c r="CR62" s="242"/>
      <c r="CS62" s="242"/>
      <c r="CT62" s="242"/>
      <c r="CU62" s="242"/>
      <c r="CV62" s="242"/>
      <c r="CW62" s="244"/>
    </row>
    <row r="63" spans="1:101" s="275" customFormat="1" ht="15.75">
      <c r="A63" s="488" t="s">
        <v>152</v>
      </c>
      <c r="B63" s="279" t="s">
        <v>153</v>
      </c>
      <c r="C63" s="233">
        <f t="shared" si="4"/>
        <v>0</v>
      </c>
      <c r="D63" s="249"/>
      <c r="E63" s="250"/>
      <c r="F63" s="250"/>
      <c r="G63" s="250"/>
      <c r="H63" s="242"/>
      <c r="I63" s="242"/>
      <c r="J63" s="250"/>
      <c r="K63" s="250"/>
      <c r="L63" s="250"/>
      <c r="M63" s="250"/>
      <c r="N63" s="250"/>
      <c r="O63" s="250"/>
      <c r="P63" s="250"/>
      <c r="Q63" s="250"/>
      <c r="R63" s="250"/>
      <c r="S63" s="250"/>
      <c r="T63" s="252"/>
      <c r="U63" s="245"/>
      <c r="V63" s="242"/>
      <c r="W63" s="242"/>
      <c r="X63" s="242"/>
      <c r="Y63" s="242"/>
      <c r="Z63" s="242"/>
      <c r="AA63" s="242"/>
      <c r="AB63" s="242"/>
      <c r="AC63" s="242"/>
      <c r="AD63" s="242"/>
      <c r="AE63" s="242"/>
      <c r="AF63" s="242"/>
      <c r="AG63" s="242"/>
      <c r="AH63" s="242"/>
      <c r="AI63" s="242"/>
      <c r="AJ63" s="242"/>
      <c r="AK63" s="242"/>
      <c r="AL63" s="242"/>
      <c r="AM63" s="242"/>
      <c r="AN63" s="242"/>
      <c r="AO63" s="273"/>
      <c r="AP63" s="242"/>
      <c r="AQ63" s="242"/>
      <c r="AR63" s="244"/>
      <c r="AS63" s="245"/>
      <c r="AT63" s="242"/>
      <c r="AU63" s="242"/>
      <c r="AV63" s="242"/>
      <c r="AW63" s="242"/>
      <c r="AX63" s="242"/>
      <c r="AY63" s="242"/>
      <c r="AZ63" s="242"/>
      <c r="BA63" s="242"/>
      <c r="BB63" s="244"/>
      <c r="BC63" s="249"/>
      <c r="BD63" s="242"/>
      <c r="BE63" s="242"/>
      <c r="BF63" s="242"/>
      <c r="BG63" s="242"/>
      <c r="BH63" s="242"/>
      <c r="BI63" s="242"/>
      <c r="BJ63" s="242"/>
      <c r="BK63" s="242"/>
      <c r="BL63" s="242"/>
      <c r="BM63" s="244"/>
      <c r="BN63" s="245"/>
      <c r="BO63" s="242"/>
      <c r="BP63" s="242"/>
      <c r="BQ63" s="242"/>
      <c r="BR63" s="242"/>
      <c r="BS63" s="242"/>
      <c r="BT63" s="242"/>
      <c r="BU63" s="242"/>
      <c r="BV63" s="242"/>
      <c r="BW63" s="242"/>
      <c r="BX63" s="242"/>
      <c r="BY63" s="242"/>
      <c r="BZ63" s="242"/>
      <c r="CA63" s="242"/>
      <c r="CB63" s="242"/>
      <c r="CC63" s="242"/>
      <c r="CD63" s="242"/>
      <c r="CE63" s="242"/>
      <c r="CF63" s="242"/>
      <c r="CG63" s="242"/>
      <c r="CH63" s="242"/>
      <c r="CI63" s="242"/>
      <c r="CJ63" s="242"/>
      <c r="CK63" s="242"/>
      <c r="CL63" s="242"/>
      <c r="CM63" s="242"/>
      <c r="CN63" s="242"/>
      <c r="CO63" s="242"/>
      <c r="CP63" s="242"/>
      <c r="CQ63" s="242"/>
      <c r="CR63" s="242"/>
      <c r="CS63" s="242"/>
      <c r="CT63" s="242"/>
      <c r="CU63" s="242"/>
      <c r="CV63" s="242"/>
      <c r="CW63" s="244"/>
    </row>
    <row r="64" spans="1:101" s="275" customFormat="1" ht="15.75">
      <c r="A64" s="488"/>
      <c r="B64" s="279" t="s">
        <v>103</v>
      </c>
      <c r="C64" s="233">
        <f t="shared" si="4"/>
        <v>0</v>
      </c>
      <c r="D64" s="249"/>
      <c r="E64" s="250"/>
      <c r="F64" s="250"/>
      <c r="G64" s="250"/>
      <c r="H64" s="242"/>
      <c r="I64" s="242"/>
      <c r="J64" s="250"/>
      <c r="K64" s="250"/>
      <c r="L64" s="250"/>
      <c r="M64" s="250"/>
      <c r="N64" s="250"/>
      <c r="O64" s="250"/>
      <c r="P64" s="250"/>
      <c r="Q64" s="250"/>
      <c r="R64" s="250"/>
      <c r="S64" s="250"/>
      <c r="T64" s="252"/>
      <c r="U64" s="245"/>
      <c r="V64" s="242"/>
      <c r="W64" s="242"/>
      <c r="X64" s="242"/>
      <c r="Y64" s="242"/>
      <c r="Z64" s="242"/>
      <c r="AA64" s="242"/>
      <c r="AB64" s="242"/>
      <c r="AC64" s="242"/>
      <c r="AD64" s="242"/>
      <c r="AE64" s="242"/>
      <c r="AF64" s="242"/>
      <c r="AG64" s="242"/>
      <c r="AH64" s="242"/>
      <c r="AI64" s="242"/>
      <c r="AJ64" s="242"/>
      <c r="AK64" s="242"/>
      <c r="AL64" s="242"/>
      <c r="AM64" s="242"/>
      <c r="AN64" s="242"/>
      <c r="AO64" s="273"/>
      <c r="AP64" s="242"/>
      <c r="AQ64" s="242"/>
      <c r="AR64" s="244"/>
      <c r="AS64" s="245"/>
      <c r="AT64" s="242"/>
      <c r="AU64" s="242"/>
      <c r="AV64" s="242"/>
      <c r="AW64" s="242"/>
      <c r="AX64" s="242"/>
      <c r="AY64" s="242"/>
      <c r="AZ64" s="242"/>
      <c r="BA64" s="242"/>
      <c r="BB64" s="244"/>
      <c r="BC64" s="249"/>
      <c r="BD64" s="242"/>
      <c r="BE64" s="242"/>
      <c r="BF64" s="242"/>
      <c r="BG64" s="242"/>
      <c r="BH64" s="242"/>
      <c r="BI64" s="242"/>
      <c r="BJ64" s="242"/>
      <c r="BK64" s="242"/>
      <c r="BL64" s="242"/>
      <c r="BM64" s="244"/>
      <c r="BN64" s="245"/>
      <c r="BO64" s="242"/>
      <c r="BP64" s="242"/>
      <c r="BQ64" s="242"/>
      <c r="BR64" s="242"/>
      <c r="BS64" s="242"/>
      <c r="BT64" s="242"/>
      <c r="BU64" s="242"/>
      <c r="BV64" s="242"/>
      <c r="BW64" s="242"/>
      <c r="BX64" s="242"/>
      <c r="BY64" s="242"/>
      <c r="BZ64" s="242"/>
      <c r="CA64" s="242"/>
      <c r="CB64" s="242"/>
      <c r="CC64" s="242"/>
      <c r="CD64" s="242"/>
      <c r="CE64" s="242"/>
      <c r="CF64" s="242"/>
      <c r="CG64" s="242"/>
      <c r="CH64" s="242"/>
      <c r="CI64" s="242"/>
      <c r="CJ64" s="242"/>
      <c r="CK64" s="242"/>
      <c r="CL64" s="242"/>
      <c r="CM64" s="242"/>
      <c r="CN64" s="242"/>
      <c r="CO64" s="242"/>
      <c r="CP64" s="242"/>
      <c r="CQ64" s="242"/>
      <c r="CR64" s="242"/>
      <c r="CS64" s="242"/>
      <c r="CT64" s="242"/>
      <c r="CU64" s="242"/>
      <c r="CV64" s="242"/>
      <c r="CW64" s="244"/>
    </row>
    <row r="65" spans="1:101" s="275" customFormat="1" ht="15.75">
      <c r="A65" s="488" t="s">
        <v>154</v>
      </c>
      <c r="B65" s="279" t="s">
        <v>150</v>
      </c>
      <c r="C65" s="233">
        <f t="shared" si="4"/>
        <v>0</v>
      </c>
      <c r="D65" s="249"/>
      <c r="E65" s="250"/>
      <c r="F65" s="250"/>
      <c r="G65" s="250"/>
      <c r="H65" s="242"/>
      <c r="I65" s="242"/>
      <c r="J65" s="250"/>
      <c r="K65" s="250"/>
      <c r="L65" s="250"/>
      <c r="M65" s="250"/>
      <c r="N65" s="250"/>
      <c r="O65" s="250"/>
      <c r="P65" s="250"/>
      <c r="Q65" s="250"/>
      <c r="R65" s="250"/>
      <c r="S65" s="250"/>
      <c r="T65" s="252"/>
      <c r="U65" s="245"/>
      <c r="V65" s="242"/>
      <c r="W65" s="242"/>
      <c r="X65" s="242"/>
      <c r="Y65" s="242"/>
      <c r="Z65" s="242"/>
      <c r="AA65" s="242"/>
      <c r="AB65" s="242"/>
      <c r="AC65" s="242"/>
      <c r="AD65" s="242"/>
      <c r="AE65" s="242"/>
      <c r="AF65" s="242"/>
      <c r="AG65" s="242"/>
      <c r="AH65" s="242"/>
      <c r="AI65" s="242"/>
      <c r="AJ65" s="242"/>
      <c r="AK65" s="242"/>
      <c r="AL65" s="242"/>
      <c r="AM65" s="242"/>
      <c r="AN65" s="242"/>
      <c r="AO65" s="273"/>
      <c r="AP65" s="242"/>
      <c r="AQ65" s="242"/>
      <c r="AR65" s="244"/>
      <c r="AS65" s="245"/>
      <c r="AT65" s="242"/>
      <c r="AU65" s="242"/>
      <c r="AV65" s="242"/>
      <c r="AW65" s="242"/>
      <c r="AX65" s="242"/>
      <c r="AY65" s="242"/>
      <c r="AZ65" s="242"/>
      <c r="BA65" s="242"/>
      <c r="BB65" s="244"/>
      <c r="BC65" s="249"/>
      <c r="BD65" s="242"/>
      <c r="BE65" s="242"/>
      <c r="BF65" s="242"/>
      <c r="BG65" s="242"/>
      <c r="BH65" s="242"/>
      <c r="BI65" s="242"/>
      <c r="BJ65" s="242"/>
      <c r="BK65" s="242"/>
      <c r="BL65" s="242"/>
      <c r="BM65" s="244"/>
      <c r="BN65" s="245"/>
      <c r="BO65" s="242"/>
      <c r="BP65" s="242"/>
      <c r="BQ65" s="242"/>
      <c r="BR65" s="242"/>
      <c r="BS65" s="242"/>
      <c r="BT65" s="242"/>
      <c r="BU65" s="242"/>
      <c r="BV65" s="242"/>
      <c r="BW65" s="242"/>
      <c r="BX65" s="242"/>
      <c r="BY65" s="242"/>
      <c r="BZ65" s="242"/>
      <c r="CA65" s="242"/>
      <c r="CB65" s="242"/>
      <c r="CC65" s="242"/>
      <c r="CD65" s="242"/>
      <c r="CE65" s="242"/>
      <c r="CF65" s="242"/>
      <c r="CG65" s="242"/>
      <c r="CH65" s="242"/>
      <c r="CI65" s="242"/>
      <c r="CJ65" s="242"/>
      <c r="CK65" s="242"/>
      <c r="CL65" s="242"/>
      <c r="CM65" s="242"/>
      <c r="CN65" s="242"/>
      <c r="CO65" s="242"/>
      <c r="CP65" s="242"/>
      <c r="CQ65" s="242"/>
      <c r="CR65" s="242"/>
      <c r="CS65" s="242"/>
      <c r="CT65" s="242"/>
      <c r="CU65" s="242"/>
      <c r="CV65" s="242"/>
      <c r="CW65" s="244"/>
    </row>
    <row r="66" spans="1:101" s="275" customFormat="1" ht="15.75">
      <c r="A66" s="488"/>
      <c r="B66" s="279" t="s">
        <v>103</v>
      </c>
      <c r="C66" s="233">
        <f t="shared" si="4"/>
        <v>0</v>
      </c>
      <c r="D66" s="249"/>
      <c r="E66" s="250"/>
      <c r="F66" s="250"/>
      <c r="G66" s="250"/>
      <c r="H66" s="242"/>
      <c r="I66" s="242"/>
      <c r="J66" s="250"/>
      <c r="K66" s="250"/>
      <c r="L66" s="250"/>
      <c r="M66" s="250"/>
      <c r="N66" s="250"/>
      <c r="O66" s="250"/>
      <c r="P66" s="250"/>
      <c r="Q66" s="250"/>
      <c r="R66" s="250"/>
      <c r="S66" s="250"/>
      <c r="T66" s="252"/>
      <c r="U66" s="245"/>
      <c r="V66" s="242"/>
      <c r="W66" s="242"/>
      <c r="X66" s="242"/>
      <c r="Y66" s="242"/>
      <c r="Z66" s="242"/>
      <c r="AA66" s="242"/>
      <c r="AB66" s="242"/>
      <c r="AC66" s="242"/>
      <c r="AD66" s="242"/>
      <c r="AE66" s="242"/>
      <c r="AF66" s="242"/>
      <c r="AG66" s="242"/>
      <c r="AH66" s="242"/>
      <c r="AI66" s="242"/>
      <c r="AJ66" s="242"/>
      <c r="AK66" s="242"/>
      <c r="AL66" s="242"/>
      <c r="AM66" s="242"/>
      <c r="AN66" s="242"/>
      <c r="AO66" s="273"/>
      <c r="AP66" s="242"/>
      <c r="AQ66" s="242"/>
      <c r="AR66" s="244"/>
      <c r="AS66" s="245"/>
      <c r="AT66" s="242"/>
      <c r="AU66" s="242"/>
      <c r="AV66" s="242"/>
      <c r="AW66" s="242"/>
      <c r="AX66" s="242"/>
      <c r="AY66" s="242"/>
      <c r="AZ66" s="242"/>
      <c r="BA66" s="242"/>
      <c r="BB66" s="244"/>
      <c r="BC66" s="249"/>
      <c r="BD66" s="242"/>
      <c r="BE66" s="242"/>
      <c r="BF66" s="242"/>
      <c r="BG66" s="242"/>
      <c r="BH66" s="242"/>
      <c r="BI66" s="242"/>
      <c r="BJ66" s="242"/>
      <c r="BK66" s="242"/>
      <c r="BL66" s="242"/>
      <c r="BM66" s="244"/>
      <c r="BN66" s="245"/>
      <c r="BO66" s="242"/>
      <c r="BP66" s="242"/>
      <c r="BQ66" s="242"/>
      <c r="BR66" s="242"/>
      <c r="BS66" s="242"/>
      <c r="BT66" s="242"/>
      <c r="BU66" s="242"/>
      <c r="BV66" s="242"/>
      <c r="BW66" s="242"/>
      <c r="BX66" s="242"/>
      <c r="BY66" s="242"/>
      <c r="BZ66" s="242"/>
      <c r="CA66" s="242"/>
      <c r="CB66" s="242"/>
      <c r="CC66" s="242"/>
      <c r="CD66" s="242"/>
      <c r="CE66" s="242"/>
      <c r="CF66" s="242"/>
      <c r="CG66" s="242"/>
      <c r="CH66" s="242"/>
      <c r="CI66" s="242"/>
      <c r="CJ66" s="242"/>
      <c r="CK66" s="242"/>
      <c r="CL66" s="242"/>
      <c r="CM66" s="242"/>
      <c r="CN66" s="242"/>
      <c r="CO66" s="242"/>
      <c r="CP66" s="242"/>
      <c r="CQ66" s="242"/>
      <c r="CR66" s="242"/>
      <c r="CS66" s="242"/>
      <c r="CT66" s="242"/>
      <c r="CU66" s="242"/>
      <c r="CV66" s="242"/>
      <c r="CW66" s="244"/>
    </row>
    <row r="67" spans="1:101" s="275" customFormat="1" ht="15.75">
      <c r="A67" s="486" t="s">
        <v>155</v>
      </c>
      <c r="B67" s="279" t="s">
        <v>122</v>
      </c>
      <c r="C67" s="268">
        <f t="shared" si="4"/>
        <v>0</v>
      </c>
      <c r="D67" s="249"/>
      <c r="E67" s="250"/>
      <c r="F67" s="250"/>
      <c r="G67" s="250"/>
      <c r="H67" s="242"/>
      <c r="I67" s="242"/>
      <c r="J67" s="250"/>
      <c r="K67" s="250"/>
      <c r="L67" s="250"/>
      <c r="M67" s="260"/>
      <c r="N67" s="250"/>
      <c r="O67" s="250"/>
      <c r="P67" s="250"/>
      <c r="Q67" s="250"/>
      <c r="R67" s="250"/>
      <c r="S67" s="250"/>
      <c r="T67" s="252"/>
      <c r="U67" s="245"/>
      <c r="V67" s="242"/>
      <c r="W67" s="242"/>
      <c r="X67" s="242"/>
      <c r="Y67" s="242"/>
      <c r="Z67" s="242"/>
      <c r="AA67" s="242"/>
      <c r="AB67" s="242"/>
      <c r="AC67" s="242"/>
      <c r="AD67" s="242"/>
      <c r="AE67" s="260"/>
      <c r="AF67" s="242"/>
      <c r="AG67" s="242"/>
      <c r="AH67" s="242"/>
      <c r="AI67" s="242"/>
      <c r="AJ67" s="242"/>
      <c r="AK67" s="242"/>
      <c r="AL67" s="242"/>
      <c r="AM67" s="242"/>
      <c r="AN67" s="242"/>
      <c r="AO67" s="273"/>
      <c r="AP67" s="242"/>
      <c r="AQ67" s="242"/>
      <c r="AR67" s="244"/>
      <c r="AS67" s="245"/>
      <c r="AT67" s="242"/>
      <c r="AU67" s="242"/>
      <c r="AV67" s="242"/>
      <c r="AW67" s="242"/>
      <c r="AX67" s="242"/>
      <c r="AY67" s="242"/>
      <c r="AZ67" s="242"/>
      <c r="BA67" s="242"/>
      <c r="BB67" s="244"/>
      <c r="BC67" s="249"/>
      <c r="BD67" s="242"/>
      <c r="BE67" s="242"/>
      <c r="BF67" s="242"/>
      <c r="BG67" s="242"/>
      <c r="BH67" s="242"/>
      <c r="BI67" s="242"/>
      <c r="BJ67" s="242"/>
      <c r="BK67" s="242"/>
      <c r="BL67" s="242"/>
      <c r="BM67" s="244"/>
      <c r="BN67" s="245"/>
      <c r="BO67" s="242"/>
      <c r="BP67" s="242"/>
      <c r="BQ67" s="242"/>
      <c r="BR67" s="242"/>
      <c r="BS67" s="242"/>
      <c r="BT67" s="242"/>
      <c r="BU67" s="242"/>
      <c r="BV67" s="242"/>
      <c r="BW67" s="242"/>
      <c r="BX67" s="242"/>
      <c r="BY67" s="242"/>
      <c r="BZ67" s="242"/>
      <c r="CA67" s="242"/>
      <c r="CB67" s="242"/>
      <c r="CC67" s="242"/>
      <c r="CD67" s="242"/>
      <c r="CE67" s="242"/>
      <c r="CF67" s="242"/>
      <c r="CG67" s="242"/>
      <c r="CH67" s="242"/>
      <c r="CI67" s="242"/>
      <c r="CJ67" s="242"/>
      <c r="CK67" s="242"/>
      <c r="CL67" s="242"/>
      <c r="CM67" s="242"/>
      <c r="CN67" s="242"/>
      <c r="CO67" s="242"/>
      <c r="CP67" s="242"/>
      <c r="CQ67" s="242"/>
      <c r="CR67" s="242"/>
      <c r="CS67" s="242"/>
      <c r="CT67" s="242"/>
      <c r="CU67" s="242"/>
      <c r="CV67" s="242"/>
      <c r="CW67" s="244"/>
    </row>
    <row r="68" spans="1:101" s="275" customFormat="1" ht="15.75">
      <c r="A68" s="487"/>
      <c r="B68" s="279" t="s">
        <v>103</v>
      </c>
      <c r="C68" s="233">
        <f t="shared" si="4"/>
        <v>0</v>
      </c>
      <c r="D68" s="249"/>
      <c r="E68" s="250"/>
      <c r="F68" s="250"/>
      <c r="G68" s="250"/>
      <c r="H68" s="242"/>
      <c r="I68" s="242"/>
      <c r="J68" s="250"/>
      <c r="K68" s="250"/>
      <c r="L68" s="250"/>
      <c r="M68" s="250"/>
      <c r="N68" s="250"/>
      <c r="O68" s="250"/>
      <c r="P68" s="250"/>
      <c r="Q68" s="250"/>
      <c r="R68" s="250"/>
      <c r="S68" s="250"/>
      <c r="T68" s="252"/>
      <c r="U68" s="245"/>
      <c r="V68" s="242"/>
      <c r="W68" s="242"/>
      <c r="X68" s="242"/>
      <c r="Y68" s="242"/>
      <c r="Z68" s="242"/>
      <c r="AA68" s="242"/>
      <c r="AB68" s="242"/>
      <c r="AC68" s="242"/>
      <c r="AD68" s="242"/>
      <c r="AE68" s="242"/>
      <c r="AF68" s="242"/>
      <c r="AG68" s="242"/>
      <c r="AH68" s="242"/>
      <c r="AI68" s="242"/>
      <c r="AJ68" s="242"/>
      <c r="AK68" s="242"/>
      <c r="AL68" s="242"/>
      <c r="AM68" s="242"/>
      <c r="AN68" s="242"/>
      <c r="AO68" s="273"/>
      <c r="AP68" s="242"/>
      <c r="AQ68" s="242"/>
      <c r="AR68" s="244"/>
      <c r="AS68" s="245"/>
      <c r="AT68" s="242"/>
      <c r="AU68" s="242"/>
      <c r="AV68" s="242"/>
      <c r="AW68" s="242"/>
      <c r="AX68" s="242"/>
      <c r="AY68" s="242"/>
      <c r="AZ68" s="242"/>
      <c r="BA68" s="242"/>
      <c r="BB68" s="244"/>
      <c r="BC68" s="249"/>
      <c r="BD68" s="242"/>
      <c r="BE68" s="242"/>
      <c r="BF68" s="242"/>
      <c r="BG68" s="242"/>
      <c r="BH68" s="242"/>
      <c r="BI68" s="242"/>
      <c r="BJ68" s="242"/>
      <c r="BK68" s="242"/>
      <c r="BL68" s="242"/>
      <c r="BM68" s="244"/>
      <c r="BN68" s="245"/>
      <c r="BO68" s="242"/>
      <c r="BP68" s="242"/>
      <c r="BQ68" s="242"/>
      <c r="BR68" s="242"/>
      <c r="BS68" s="242"/>
      <c r="BT68" s="242"/>
      <c r="BU68" s="242"/>
      <c r="BV68" s="242"/>
      <c r="BW68" s="242"/>
      <c r="BX68" s="242"/>
      <c r="BY68" s="242"/>
      <c r="BZ68" s="242"/>
      <c r="CA68" s="242"/>
      <c r="CB68" s="242"/>
      <c r="CC68" s="242"/>
      <c r="CD68" s="242"/>
      <c r="CE68" s="242"/>
      <c r="CF68" s="242"/>
      <c r="CG68" s="242"/>
      <c r="CH68" s="242"/>
      <c r="CI68" s="242"/>
      <c r="CJ68" s="242"/>
      <c r="CK68" s="242"/>
      <c r="CL68" s="242"/>
      <c r="CM68" s="242"/>
      <c r="CN68" s="242"/>
      <c r="CO68" s="242"/>
      <c r="CP68" s="242"/>
      <c r="CQ68" s="242"/>
      <c r="CR68" s="242"/>
      <c r="CS68" s="242"/>
      <c r="CT68" s="242"/>
      <c r="CU68" s="242"/>
      <c r="CV68" s="242"/>
      <c r="CW68" s="244"/>
    </row>
    <row r="69" spans="1:101" ht="15.75">
      <c r="A69" s="284" t="s">
        <v>156</v>
      </c>
      <c r="B69" s="285" t="s">
        <v>103</v>
      </c>
      <c r="C69" s="286">
        <f>C71+C81+C83</f>
        <v>1355.4300000000003</v>
      </c>
      <c r="D69" s="287">
        <f t="shared" ref="D69:BO69" si="7">D71+D81+D83</f>
        <v>30.38</v>
      </c>
      <c r="E69" s="288">
        <f t="shared" si="7"/>
        <v>19.68</v>
      </c>
      <c r="F69" s="288">
        <f t="shared" si="7"/>
        <v>0</v>
      </c>
      <c r="G69" s="288">
        <f t="shared" si="7"/>
        <v>11.72</v>
      </c>
      <c r="H69" s="288">
        <f t="shared" si="7"/>
        <v>4.45</v>
      </c>
      <c r="I69" s="288">
        <f t="shared" si="7"/>
        <v>27.4</v>
      </c>
      <c r="J69" s="288">
        <f t="shared" si="7"/>
        <v>0</v>
      </c>
      <c r="K69" s="288">
        <f t="shared" si="7"/>
        <v>0</v>
      </c>
      <c r="L69" s="288">
        <f t="shared" si="7"/>
        <v>0</v>
      </c>
      <c r="M69" s="288">
        <f t="shared" si="7"/>
        <v>0</v>
      </c>
      <c r="N69" s="288">
        <f t="shared" si="7"/>
        <v>0</v>
      </c>
      <c r="O69" s="288">
        <f t="shared" si="7"/>
        <v>24.5</v>
      </c>
      <c r="P69" s="288">
        <f t="shared" si="7"/>
        <v>49.239999999999995</v>
      </c>
      <c r="Q69" s="288">
        <f t="shared" si="7"/>
        <v>0</v>
      </c>
      <c r="R69" s="288">
        <f t="shared" si="7"/>
        <v>0</v>
      </c>
      <c r="S69" s="288">
        <f t="shared" si="7"/>
        <v>0</v>
      </c>
      <c r="T69" s="286">
        <f t="shared" si="7"/>
        <v>67.430000000000007</v>
      </c>
      <c r="U69" s="287">
        <f t="shared" si="7"/>
        <v>0</v>
      </c>
      <c r="V69" s="288">
        <f t="shared" si="7"/>
        <v>0</v>
      </c>
      <c r="W69" s="288">
        <f t="shared" si="7"/>
        <v>0</v>
      </c>
      <c r="X69" s="288">
        <f t="shared" si="7"/>
        <v>1.42</v>
      </c>
      <c r="Y69" s="288">
        <f t="shared" si="7"/>
        <v>0</v>
      </c>
      <c r="Z69" s="288">
        <f t="shared" si="7"/>
        <v>0</v>
      </c>
      <c r="AA69" s="288">
        <f t="shared" si="7"/>
        <v>3.55</v>
      </c>
      <c r="AB69" s="288">
        <f t="shared" si="7"/>
        <v>369.85</v>
      </c>
      <c r="AC69" s="288">
        <f t="shared" si="7"/>
        <v>29.22</v>
      </c>
      <c r="AD69" s="288">
        <f t="shared" si="7"/>
        <v>175.57</v>
      </c>
      <c r="AE69" s="288">
        <f t="shared" si="7"/>
        <v>0</v>
      </c>
      <c r="AF69" s="288">
        <f t="shared" si="7"/>
        <v>0</v>
      </c>
      <c r="AG69" s="288">
        <f t="shared" si="7"/>
        <v>33.65</v>
      </c>
      <c r="AH69" s="288">
        <f t="shared" si="7"/>
        <v>0</v>
      </c>
      <c r="AI69" s="288">
        <f t="shared" si="7"/>
        <v>0</v>
      </c>
      <c r="AJ69" s="288">
        <f t="shared" si="7"/>
        <v>0</v>
      </c>
      <c r="AK69" s="288">
        <f t="shared" si="7"/>
        <v>0</v>
      </c>
      <c r="AL69" s="288">
        <f t="shared" si="7"/>
        <v>24.93</v>
      </c>
      <c r="AM69" s="288">
        <f t="shared" si="7"/>
        <v>39.89</v>
      </c>
      <c r="AN69" s="288">
        <f t="shared" si="7"/>
        <v>0</v>
      </c>
      <c r="AO69" s="288">
        <f t="shared" si="7"/>
        <v>0</v>
      </c>
      <c r="AP69" s="288">
        <f t="shared" si="7"/>
        <v>75.400000000000006</v>
      </c>
      <c r="AQ69" s="288">
        <f t="shared" si="7"/>
        <v>0</v>
      </c>
      <c r="AR69" s="286">
        <f t="shared" si="7"/>
        <v>7.45</v>
      </c>
      <c r="AS69" s="287">
        <f t="shared" si="7"/>
        <v>7.48</v>
      </c>
      <c r="AT69" s="288">
        <f>AT71+AT81+AT83</f>
        <v>74.34</v>
      </c>
      <c r="AU69" s="288">
        <f t="shared" si="7"/>
        <v>0</v>
      </c>
      <c r="AV69" s="288">
        <f t="shared" si="7"/>
        <v>0</v>
      </c>
      <c r="AW69" s="288">
        <f t="shared" si="7"/>
        <v>0</v>
      </c>
      <c r="AX69" s="288">
        <f t="shared" si="7"/>
        <v>29.53</v>
      </c>
      <c r="AY69" s="288">
        <f t="shared" si="7"/>
        <v>21.15</v>
      </c>
      <c r="AZ69" s="288">
        <f t="shared" si="7"/>
        <v>6.12</v>
      </c>
      <c r="BA69" s="288">
        <f t="shared" si="7"/>
        <v>3.99</v>
      </c>
      <c r="BB69" s="286">
        <f t="shared" si="7"/>
        <v>0</v>
      </c>
      <c r="BC69" s="287">
        <f t="shared" si="7"/>
        <v>0</v>
      </c>
      <c r="BD69" s="288">
        <f t="shared" si="7"/>
        <v>8.74</v>
      </c>
      <c r="BE69" s="288">
        <f t="shared" si="7"/>
        <v>0</v>
      </c>
      <c r="BF69" s="288">
        <f t="shared" si="7"/>
        <v>0</v>
      </c>
      <c r="BG69" s="288">
        <f t="shared" si="7"/>
        <v>8.43</v>
      </c>
      <c r="BH69" s="288">
        <f t="shared" si="7"/>
        <v>0</v>
      </c>
      <c r="BI69" s="288">
        <f t="shared" si="7"/>
        <v>20.61</v>
      </c>
      <c r="BJ69" s="288">
        <f t="shared" si="7"/>
        <v>36.47</v>
      </c>
      <c r="BK69" s="288">
        <f t="shared" si="7"/>
        <v>43.36</v>
      </c>
      <c r="BL69" s="288">
        <f t="shared" si="7"/>
        <v>0</v>
      </c>
      <c r="BM69" s="286">
        <f t="shared" si="7"/>
        <v>31.65</v>
      </c>
      <c r="BN69" s="287">
        <f t="shared" si="7"/>
        <v>7.31</v>
      </c>
      <c r="BO69" s="288">
        <f t="shared" si="7"/>
        <v>6.2</v>
      </c>
      <c r="BP69" s="288">
        <f t="shared" ref="BP69:CW69" si="8">BP71+BP81+BP83</f>
        <v>6.21</v>
      </c>
      <c r="BQ69" s="288">
        <f t="shared" si="8"/>
        <v>0</v>
      </c>
      <c r="BR69" s="288">
        <f t="shared" si="8"/>
        <v>0</v>
      </c>
      <c r="BS69" s="288">
        <f t="shared" si="8"/>
        <v>0</v>
      </c>
      <c r="BT69" s="288">
        <f t="shared" si="8"/>
        <v>17.259999999999998</v>
      </c>
      <c r="BU69" s="288">
        <f t="shared" si="8"/>
        <v>11.96</v>
      </c>
      <c r="BV69" s="288">
        <f t="shared" si="8"/>
        <v>0</v>
      </c>
      <c r="BW69" s="288">
        <f t="shared" si="8"/>
        <v>0</v>
      </c>
      <c r="BX69" s="288">
        <f t="shared" si="8"/>
        <v>0</v>
      </c>
      <c r="BY69" s="288">
        <f t="shared" si="8"/>
        <v>0</v>
      </c>
      <c r="BZ69" s="288">
        <f t="shared" si="8"/>
        <v>12</v>
      </c>
      <c r="CA69" s="288">
        <f t="shared" si="8"/>
        <v>0</v>
      </c>
      <c r="CB69" s="288">
        <f t="shared" si="8"/>
        <v>0</v>
      </c>
      <c r="CC69" s="288">
        <f t="shared" si="8"/>
        <v>0</v>
      </c>
      <c r="CD69" s="288">
        <f t="shared" si="8"/>
        <v>0</v>
      </c>
      <c r="CE69" s="288">
        <f t="shared" si="8"/>
        <v>0</v>
      </c>
      <c r="CF69" s="288">
        <f t="shared" si="8"/>
        <v>0</v>
      </c>
      <c r="CG69" s="288">
        <f t="shared" si="8"/>
        <v>0</v>
      </c>
      <c r="CH69" s="288">
        <f t="shared" si="8"/>
        <v>0</v>
      </c>
      <c r="CI69" s="288">
        <f t="shared" si="8"/>
        <v>0</v>
      </c>
      <c r="CJ69" s="288">
        <f t="shared" si="8"/>
        <v>0</v>
      </c>
      <c r="CK69" s="288">
        <f t="shared" si="8"/>
        <v>0</v>
      </c>
      <c r="CL69" s="288">
        <f t="shared" si="8"/>
        <v>0</v>
      </c>
      <c r="CM69" s="288">
        <f t="shared" si="8"/>
        <v>6.89</v>
      </c>
      <c r="CN69" s="288">
        <f t="shared" si="8"/>
        <v>0</v>
      </c>
      <c r="CO69" s="288">
        <f t="shared" si="8"/>
        <v>0</v>
      </c>
      <c r="CP69" s="288">
        <f t="shared" si="8"/>
        <v>0</v>
      </c>
      <c r="CQ69" s="288">
        <f t="shared" si="8"/>
        <v>0</v>
      </c>
      <c r="CR69" s="288">
        <f t="shared" si="8"/>
        <v>0</v>
      </c>
      <c r="CS69" s="288">
        <f t="shared" si="8"/>
        <v>0</v>
      </c>
      <c r="CT69" s="288">
        <f t="shared" si="8"/>
        <v>0</v>
      </c>
      <c r="CU69" s="288">
        <f t="shared" si="8"/>
        <v>0</v>
      </c>
      <c r="CV69" s="288">
        <f t="shared" si="8"/>
        <v>0</v>
      </c>
      <c r="CW69" s="286">
        <f t="shared" si="8"/>
        <v>0</v>
      </c>
    </row>
    <row r="70" spans="1:101" ht="15.75">
      <c r="A70" s="222" t="s">
        <v>157</v>
      </c>
      <c r="B70" s="223" t="s">
        <v>128</v>
      </c>
      <c r="C70" s="289">
        <f>C72+C74+C76+C78</f>
        <v>0.64460000000000006</v>
      </c>
      <c r="D70" s="229">
        <f>D72+D74+D76+D78</f>
        <v>0</v>
      </c>
      <c r="E70" s="230">
        <f t="shared" ref="E70:BP71" si="9">E72+E74+E76+E78</f>
        <v>1.3000000000000001E-2</v>
      </c>
      <c r="F70" s="230">
        <f t="shared" si="9"/>
        <v>0</v>
      </c>
      <c r="G70" s="230">
        <f t="shared" si="9"/>
        <v>6.0000000000000001E-3</v>
      </c>
      <c r="H70" s="230">
        <f t="shared" si="9"/>
        <v>2E-3</v>
      </c>
      <c r="I70" s="230">
        <f t="shared" si="9"/>
        <v>1.7000000000000001E-2</v>
      </c>
      <c r="J70" s="230">
        <f t="shared" si="9"/>
        <v>0</v>
      </c>
      <c r="K70" s="230">
        <f t="shared" si="9"/>
        <v>0</v>
      </c>
      <c r="L70" s="230">
        <f t="shared" si="9"/>
        <v>0</v>
      </c>
      <c r="M70" s="230">
        <f t="shared" si="9"/>
        <v>0</v>
      </c>
      <c r="N70" s="230">
        <f t="shared" si="9"/>
        <v>0</v>
      </c>
      <c r="O70" s="230">
        <f t="shared" si="9"/>
        <v>1.2499999999999999E-2</v>
      </c>
      <c r="P70" s="230">
        <f t="shared" si="9"/>
        <v>1.8000000000000002E-2</v>
      </c>
      <c r="Q70" s="230">
        <f t="shared" si="9"/>
        <v>0</v>
      </c>
      <c r="R70" s="230">
        <f t="shared" si="9"/>
        <v>0</v>
      </c>
      <c r="S70" s="230">
        <f t="shared" si="9"/>
        <v>0</v>
      </c>
      <c r="T70" s="228">
        <f t="shared" si="9"/>
        <v>3.5400000000000001E-2</v>
      </c>
      <c r="U70" s="229">
        <f t="shared" si="9"/>
        <v>0</v>
      </c>
      <c r="V70" s="230">
        <f t="shared" si="9"/>
        <v>0</v>
      </c>
      <c r="W70" s="230">
        <f t="shared" si="9"/>
        <v>0</v>
      </c>
      <c r="X70" s="230">
        <f t="shared" si="9"/>
        <v>0</v>
      </c>
      <c r="Y70" s="230">
        <f t="shared" si="9"/>
        <v>0</v>
      </c>
      <c r="Z70" s="230">
        <f t="shared" si="9"/>
        <v>0</v>
      </c>
      <c r="AA70" s="230">
        <f t="shared" si="9"/>
        <v>3.0000000000000001E-3</v>
      </c>
      <c r="AB70" s="230">
        <f t="shared" si="9"/>
        <v>0.1865</v>
      </c>
      <c r="AC70" s="230">
        <f t="shared" si="9"/>
        <v>0.02</v>
      </c>
      <c r="AD70" s="230">
        <f t="shared" si="9"/>
        <v>4.5999999999999999E-2</v>
      </c>
      <c r="AE70" s="230">
        <f t="shared" si="9"/>
        <v>0</v>
      </c>
      <c r="AF70" s="230">
        <f t="shared" si="9"/>
        <v>0</v>
      </c>
      <c r="AG70" s="230">
        <f t="shared" si="9"/>
        <v>1.0700000000000001E-2</v>
      </c>
      <c r="AH70" s="230">
        <f t="shared" si="9"/>
        <v>0</v>
      </c>
      <c r="AI70" s="230">
        <f t="shared" si="9"/>
        <v>0</v>
      </c>
      <c r="AJ70" s="230">
        <f t="shared" si="9"/>
        <v>0</v>
      </c>
      <c r="AK70" s="230">
        <f t="shared" si="9"/>
        <v>0</v>
      </c>
      <c r="AL70" s="230">
        <f t="shared" si="9"/>
        <v>2E-3</v>
      </c>
      <c r="AM70" s="230">
        <f t="shared" si="9"/>
        <v>3.2000000000000001E-2</v>
      </c>
      <c r="AN70" s="230">
        <f t="shared" si="9"/>
        <v>0</v>
      </c>
      <c r="AO70" s="230">
        <f t="shared" si="9"/>
        <v>0</v>
      </c>
      <c r="AP70" s="230">
        <f t="shared" si="9"/>
        <v>3.15E-2</v>
      </c>
      <c r="AQ70" s="230">
        <f t="shared" si="9"/>
        <v>0</v>
      </c>
      <c r="AR70" s="228">
        <f t="shared" si="9"/>
        <v>6.3E-3</v>
      </c>
      <c r="AS70" s="229">
        <f t="shared" si="9"/>
        <v>4.0000000000000001E-3</v>
      </c>
      <c r="AT70" s="230">
        <f t="shared" si="9"/>
        <v>3.7500000000000006E-2</v>
      </c>
      <c r="AU70" s="230">
        <f t="shared" si="9"/>
        <v>0</v>
      </c>
      <c r="AV70" s="230">
        <f t="shared" si="9"/>
        <v>0</v>
      </c>
      <c r="AW70" s="230">
        <f t="shared" si="9"/>
        <v>0</v>
      </c>
      <c r="AX70" s="230">
        <f t="shared" si="9"/>
        <v>1.4E-2</v>
      </c>
      <c r="AY70" s="230">
        <f t="shared" si="9"/>
        <v>2.5000000000000001E-2</v>
      </c>
      <c r="AZ70" s="230">
        <f t="shared" si="9"/>
        <v>0</v>
      </c>
      <c r="BA70" s="230">
        <f t="shared" si="9"/>
        <v>2.7000000000000001E-3</v>
      </c>
      <c r="BB70" s="228">
        <f t="shared" si="9"/>
        <v>0</v>
      </c>
      <c r="BC70" s="229">
        <f t="shared" si="9"/>
        <v>0</v>
      </c>
      <c r="BD70" s="230">
        <f t="shared" si="9"/>
        <v>0.01</v>
      </c>
      <c r="BE70" s="230">
        <f t="shared" si="9"/>
        <v>0</v>
      </c>
      <c r="BF70" s="230">
        <f t="shared" si="9"/>
        <v>0</v>
      </c>
      <c r="BG70" s="230">
        <f t="shared" si="9"/>
        <v>0</v>
      </c>
      <c r="BH70" s="230">
        <f t="shared" si="9"/>
        <v>0</v>
      </c>
      <c r="BI70" s="230">
        <f t="shared" si="9"/>
        <v>0.02</v>
      </c>
      <c r="BJ70" s="230">
        <f t="shared" si="9"/>
        <v>3.2000000000000001E-2</v>
      </c>
      <c r="BK70" s="230">
        <f t="shared" si="9"/>
        <v>0.01</v>
      </c>
      <c r="BL70" s="230">
        <f t="shared" si="9"/>
        <v>0</v>
      </c>
      <c r="BM70" s="228">
        <f t="shared" si="9"/>
        <v>1.7600000000000001E-2</v>
      </c>
      <c r="BN70" s="229">
        <f t="shared" si="9"/>
        <v>0</v>
      </c>
      <c r="BO70" s="230">
        <f t="shared" si="9"/>
        <v>2.3999999999999998E-3</v>
      </c>
      <c r="BP70" s="230">
        <f t="shared" si="9"/>
        <v>5.4000000000000003E-3</v>
      </c>
      <c r="BQ70" s="230">
        <f t="shared" ref="BQ70:CW71" si="10">BQ72+BQ74+BQ76+BQ78</f>
        <v>0</v>
      </c>
      <c r="BR70" s="230">
        <f t="shared" si="10"/>
        <v>0</v>
      </c>
      <c r="BS70" s="230">
        <f t="shared" si="10"/>
        <v>0</v>
      </c>
      <c r="BT70" s="230">
        <f t="shared" si="10"/>
        <v>6.0000000000000001E-3</v>
      </c>
      <c r="BU70" s="230">
        <f t="shared" si="10"/>
        <v>8.0999999999999996E-3</v>
      </c>
      <c r="BV70" s="230">
        <f t="shared" si="10"/>
        <v>0</v>
      </c>
      <c r="BW70" s="230">
        <f t="shared" si="10"/>
        <v>0</v>
      </c>
      <c r="BX70" s="230">
        <f t="shared" si="10"/>
        <v>0</v>
      </c>
      <c r="BY70" s="230">
        <f t="shared" si="10"/>
        <v>0</v>
      </c>
      <c r="BZ70" s="230">
        <f t="shared" si="10"/>
        <v>6.0000000000000001E-3</v>
      </c>
      <c r="CA70" s="230">
        <f t="shared" si="10"/>
        <v>0</v>
      </c>
      <c r="CB70" s="230">
        <f t="shared" si="10"/>
        <v>0</v>
      </c>
      <c r="CC70" s="230">
        <f t="shared" si="10"/>
        <v>0</v>
      </c>
      <c r="CD70" s="230">
        <f t="shared" si="10"/>
        <v>0</v>
      </c>
      <c r="CE70" s="230">
        <f t="shared" si="10"/>
        <v>0</v>
      </c>
      <c r="CF70" s="230">
        <f t="shared" si="10"/>
        <v>0</v>
      </c>
      <c r="CG70" s="230">
        <f t="shared" si="10"/>
        <v>0</v>
      </c>
      <c r="CH70" s="230">
        <f t="shared" si="10"/>
        <v>0</v>
      </c>
      <c r="CI70" s="230">
        <f t="shared" si="10"/>
        <v>0</v>
      </c>
      <c r="CJ70" s="230">
        <f t="shared" si="10"/>
        <v>0</v>
      </c>
      <c r="CK70" s="230">
        <f t="shared" si="10"/>
        <v>0</v>
      </c>
      <c r="CL70" s="230">
        <f t="shared" si="10"/>
        <v>0</v>
      </c>
      <c r="CM70" s="230">
        <f t="shared" si="10"/>
        <v>2E-3</v>
      </c>
      <c r="CN70" s="230">
        <f t="shared" si="10"/>
        <v>0</v>
      </c>
      <c r="CO70" s="230">
        <f t="shared" si="10"/>
        <v>0</v>
      </c>
      <c r="CP70" s="230">
        <f t="shared" si="10"/>
        <v>0</v>
      </c>
      <c r="CQ70" s="230">
        <f t="shared" si="10"/>
        <v>0</v>
      </c>
      <c r="CR70" s="230">
        <f t="shared" si="10"/>
        <v>0</v>
      </c>
      <c r="CS70" s="230">
        <f t="shared" si="10"/>
        <v>0</v>
      </c>
      <c r="CT70" s="230">
        <f t="shared" si="10"/>
        <v>0</v>
      </c>
      <c r="CU70" s="230">
        <f t="shared" si="10"/>
        <v>0</v>
      </c>
      <c r="CV70" s="230">
        <f t="shared" si="10"/>
        <v>0</v>
      </c>
      <c r="CW70" s="228">
        <f t="shared" si="10"/>
        <v>0</v>
      </c>
    </row>
    <row r="71" spans="1:101" ht="15.75">
      <c r="A71" s="222" t="s">
        <v>158</v>
      </c>
      <c r="B71" s="223" t="s">
        <v>103</v>
      </c>
      <c r="C71" s="290">
        <f>C73+C75+C77+C79</f>
        <v>1040.8200000000002</v>
      </c>
      <c r="D71" s="291">
        <f t="shared" ref="D71:BO71" si="11">D73+D75+D77+D79</f>
        <v>0</v>
      </c>
      <c r="E71" s="292">
        <f t="shared" si="11"/>
        <v>19.68</v>
      </c>
      <c r="F71" s="292">
        <f t="shared" si="11"/>
        <v>0</v>
      </c>
      <c r="G71" s="292">
        <f t="shared" si="11"/>
        <v>11.72</v>
      </c>
      <c r="H71" s="292">
        <f t="shared" si="11"/>
        <v>4.45</v>
      </c>
      <c r="I71" s="292">
        <f t="shared" si="11"/>
        <v>27.4</v>
      </c>
      <c r="J71" s="292">
        <f t="shared" si="11"/>
        <v>0</v>
      </c>
      <c r="K71" s="292">
        <f t="shared" si="11"/>
        <v>0</v>
      </c>
      <c r="L71" s="292">
        <f t="shared" si="11"/>
        <v>0</v>
      </c>
      <c r="M71" s="292">
        <f t="shared" si="11"/>
        <v>0</v>
      </c>
      <c r="N71" s="292">
        <f t="shared" si="11"/>
        <v>0</v>
      </c>
      <c r="O71" s="292">
        <f t="shared" si="11"/>
        <v>24.5</v>
      </c>
      <c r="P71" s="292">
        <f t="shared" si="11"/>
        <v>34.58</v>
      </c>
      <c r="Q71" s="292">
        <f t="shared" si="11"/>
        <v>0</v>
      </c>
      <c r="R71" s="292">
        <f t="shared" si="11"/>
        <v>0</v>
      </c>
      <c r="S71" s="292">
        <f t="shared" si="11"/>
        <v>0</v>
      </c>
      <c r="T71" s="290">
        <f t="shared" si="11"/>
        <v>60.03</v>
      </c>
      <c r="U71" s="291">
        <f t="shared" si="11"/>
        <v>0</v>
      </c>
      <c r="V71" s="292">
        <f t="shared" si="11"/>
        <v>0</v>
      </c>
      <c r="W71" s="292">
        <f t="shared" si="11"/>
        <v>0</v>
      </c>
      <c r="X71" s="292">
        <f t="shared" si="11"/>
        <v>1.42</v>
      </c>
      <c r="Y71" s="292">
        <f t="shared" si="11"/>
        <v>0</v>
      </c>
      <c r="Z71" s="292">
        <f t="shared" si="11"/>
        <v>0</v>
      </c>
      <c r="AA71" s="292">
        <f t="shared" si="11"/>
        <v>3.55</v>
      </c>
      <c r="AB71" s="292">
        <f t="shared" si="11"/>
        <v>296.89</v>
      </c>
      <c r="AC71" s="292">
        <f t="shared" si="11"/>
        <v>25.74</v>
      </c>
      <c r="AD71" s="292">
        <f t="shared" si="11"/>
        <v>74.59</v>
      </c>
      <c r="AE71" s="292">
        <f t="shared" si="11"/>
        <v>0</v>
      </c>
      <c r="AF71" s="292">
        <f t="shared" si="11"/>
        <v>0</v>
      </c>
      <c r="AG71" s="292">
        <f t="shared" si="11"/>
        <v>14.45</v>
      </c>
      <c r="AH71" s="292">
        <f t="shared" si="11"/>
        <v>0</v>
      </c>
      <c r="AI71" s="292">
        <f t="shared" si="11"/>
        <v>0</v>
      </c>
      <c r="AJ71" s="292">
        <f t="shared" si="11"/>
        <v>0</v>
      </c>
      <c r="AK71" s="292">
        <f t="shared" si="11"/>
        <v>0</v>
      </c>
      <c r="AL71" s="292">
        <f t="shared" si="11"/>
        <v>6.41</v>
      </c>
      <c r="AM71" s="292">
        <f t="shared" si="11"/>
        <v>39.89</v>
      </c>
      <c r="AN71" s="292">
        <f t="shared" si="11"/>
        <v>0</v>
      </c>
      <c r="AO71" s="292">
        <f t="shared" si="11"/>
        <v>0</v>
      </c>
      <c r="AP71" s="292">
        <f t="shared" si="11"/>
        <v>75.400000000000006</v>
      </c>
      <c r="AQ71" s="292">
        <f t="shared" si="11"/>
        <v>0</v>
      </c>
      <c r="AR71" s="290">
        <f t="shared" si="11"/>
        <v>7.45</v>
      </c>
      <c r="AS71" s="291">
        <f t="shared" si="11"/>
        <v>7.48</v>
      </c>
      <c r="AT71" s="292">
        <f t="shared" si="11"/>
        <v>74.34</v>
      </c>
      <c r="AU71" s="292">
        <f t="shared" si="11"/>
        <v>0</v>
      </c>
      <c r="AV71" s="292">
        <f t="shared" si="11"/>
        <v>0</v>
      </c>
      <c r="AW71" s="292">
        <f t="shared" si="11"/>
        <v>0</v>
      </c>
      <c r="AX71" s="292">
        <f t="shared" si="11"/>
        <v>29.53</v>
      </c>
      <c r="AY71" s="292">
        <f t="shared" si="11"/>
        <v>21.15</v>
      </c>
      <c r="AZ71" s="292">
        <f t="shared" si="11"/>
        <v>0</v>
      </c>
      <c r="BA71" s="292">
        <f t="shared" si="11"/>
        <v>3.99</v>
      </c>
      <c r="BB71" s="290">
        <f t="shared" si="11"/>
        <v>0</v>
      </c>
      <c r="BC71" s="291">
        <f t="shared" si="11"/>
        <v>0</v>
      </c>
      <c r="BD71" s="292">
        <f t="shared" si="11"/>
        <v>8.74</v>
      </c>
      <c r="BE71" s="292">
        <f t="shared" si="11"/>
        <v>0</v>
      </c>
      <c r="BF71" s="292">
        <f t="shared" si="11"/>
        <v>0</v>
      </c>
      <c r="BG71" s="292">
        <f t="shared" si="11"/>
        <v>0</v>
      </c>
      <c r="BH71" s="292">
        <f t="shared" si="11"/>
        <v>0</v>
      </c>
      <c r="BI71" s="292">
        <f t="shared" si="11"/>
        <v>20.61</v>
      </c>
      <c r="BJ71" s="292">
        <f t="shared" si="11"/>
        <v>36.47</v>
      </c>
      <c r="BK71" s="292">
        <f t="shared" si="11"/>
        <v>27.759999999999998</v>
      </c>
      <c r="BL71" s="292">
        <f t="shared" si="11"/>
        <v>0</v>
      </c>
      <c r="BM71" s="290">
        <f t="shared" si="11"/>
        <v>31.65</v>
      </c>
      <c r="BN71" s="291">
        <f t="shared" si="11"/>
        <v>0</v>
      </c>
      <c r="BO71" s="292">
        <f t="shared" si="11"/>
        <v>6.2</v>
      </c>
      <c r="BP71" s="292">
        <f t="shared" si="9"/>
        <v>6.21</v>
      </c>
      <c r="BQ71" s="292">
        <f t="shared" si="10"/>
        <v>0</v>
      </c>
      <c r="BR71" s="292">
        <f t="shared" si="10"/>
        <v>0</v>
      </c>
      <c r="BS71" s="292">
        <f t="shared" si="10"/>
        <v>0</v>
      </c>
      <c r="BT71" s="292">
        <f t="shared" si="10"/>
        <v>14.51</v>
      </c>
      <c r="BU71" s="292">
        <f t="shared" si="10"/>
        <v>11.96</v>
      </c>
      <c r="BV71" s="292">
        <f t="shared" si="10"/>
        <v>0</v>
      </c>
      <c r="BW71" s="292">
        <f t="shared" si="10"/>
        <v>0</v>
      </c>
      <c r="BX71" s="292">
        <f t="shared" si="10"/>
        <v>0</v>
      </c>
      <c r="BY71" s="292">
        <f t="shared" si="10"/>
        <v>0</v>
      </c>
      <c r="BZ71" s="292">
        <f t="shared" si="10"/>
        <v>5.18</v>
      </c>
      <c r="CA71" s="292">
        <f t="shared" si="10"/>
        <v>0</v>
      </c>
      <c r="CB71" s="292">
        <f t="shared" si="10"/>
        <v>0</v>
      </c>
      <c r="CC71" s="292">
        <f t="shared" si="10"/>
        <v>0</v>
      </c>
      <c r="CD71" s="292">
        <f t="shared" si="10"/>
        <v>0</v>
      </c>
      <c r="CE71" s="292">
        <f t="shared" si="10"/>
        <v>0</v>
      </c>
      <c r="CF71" s="292">
        <f t="shared" si="10"/>
        <v>0</v>
      </c>
      <c r="CG71" s="292">
        <f t="shared" si="10"/>
        <v>0</v>
      </c>
      <c r="CH71" s="292">
        <f t="shared" si="10"/>
        <v>0</v>
      </c>
      <c r="CI71" s="292">
        <f t="shared" si="10"/>
        <v>0</v>
      </c>
      <c r="CJ71" s="292">
        <f t="shared" si="10"/>
        <v>0</v>
      </c>
      <c r="CK71" s="292">
        <f t="shared" si="10"/>
        <v>0</v>
      </c>
      <c r="CL71" s="292">
        <f t="shared" si="10"/>
        <v>0</v>
      </c>
      <c r="CM71" s="292">
        <f t="shared" si="10"/>
        <v>6.89</v>
      </c>
      <c r="CN71" s="292">
        <f t="shared" si="10"/>
        <v>0</v>
      </c>
      <c r="CO71" s="292">
        <f t="shared" si="10"/>
        <v>0</v>
      </c>
      <c r="CP71" s="292">
        <f t="shared" si="10"/>
        <v>0</v>
      </c>
      <c r="CQ71" s="292">
        <f t="shared" si="10"/>
        <v>0</v>
      </c>
      <c r="CR71" s="292">
        <f t="shared" si="10"/>
        <v>0</v>
      </c>
      <c r="CS71" s="292">
        <f t="shared" si="10"/>
        <v>0</v>
      </c>
      <c r="CT71" s="292">
        <f t="shared" si="10"/>
        <v>0</v>
      </c>
      <c r="CU71" s="292">
        <f t="shared" si="10"/>
        <v>0</v>
      </c>
      <c r="CV71" s="292">
        <f t="shared" si="10"/>
        <v>0</v>
      </c>
      <c r="CW71" s="290">
        <f t="shared" si="10"/>
        <v>0</v>
      </c>
    </row>
    <row r="72" spans="1:101" ht="15.75">
      <c r="A72" s="231" t="s">
        <v>159</v>
      </c>
      <c r="B72" s="232" t="s">
        <v>160</v>
      </c>
      <c r="C72" s="265">
        <f t="shared" ref="C72:C83" si="12">SUM(D72:CV72)</f>
        <v>1.7399999999999999E-2</v>
      </c>
      <c r="D72" s="249"/>
      <c r="E72" s="250"/>
      <c r="F72" s="248"/>
      <c r="G72" s="250"/>
      <c r="H72" s="248"/>
      <c r="I72" s="248"/>
      <c r="J72" s="250"/>
      <c r="K72" s="248"/>
      <c r="L72" s="248"/>
      <c r="M72" s="236"/>
      <c r="N72" s="236"/>
      <c r="O72" s="248"/>
      <c r="P72" s="250">
        <v>8.0000000000000002E-3</v>
      </c>
      <c r="Q72" s="236"/>
      <c r="R72" s="248"/>
      <c r="S72" s="248"/>
      <c r="T72" s="251"/>
      <c r="U72" s="249"/>
      <c r="V72" s="250"/>
      <c r="W72" s="248"/>
      <c r="X72" s="248"/>
      <c r="Y72" s="248"/>
      <c r="Z72" s="248"/>
      <c r="AA72" s="248"/>
      <c r="AB72" s="250">
        <f>0.0054</f>
        <v>5.4000000000000003E-3</v>
      </c>
      <c r="AC72" s="248"/>
      <c r="AD72" s="248"/>
      <c r="AE72" s="248"/>
      <c r="AF72" s="250"/>
      <c r="AG72" s="248"/>
      <c r="AH72" s="248"/>
      <c r="AI72" s="248"/>
      <c r="AJ72" s="293"/>
      <c r="AK72" s="248"/>
      <c r="AL72" s="250"/>
      <c r="AM72" s="250"/>
      <c r="AN72" s="248"/>
      <c r="AO72" s="248"/>
      <c r="AP72" s="238"/>
      <c r="AQ72" s="248"/>
      <c r="AR72" s="237"/>
      <c r="AS72" s="249">
        <f>0.001</f>
        <v>1E-3</v>
      </c>
      <c r="AT72" s="248">
        <f>0.003</f>
        <v>3.0000000000000001E-3</v>
      </c>
      <c r="AU72" s="248"/>
      <c r="AV72" s="250"/>
      <c r="AW72" s="248"/>
      <c r="AX72" s="293"/>
      <c r="AY72" s="248"/>
      <c r="AZ72" s="248"/>
      <c r="BA72" s="250"/>
      <c r="BB72" s="252"/>
      <c r="BC72" s="294"/>
      <c r="BD72" s="236"/>
      <c r="BE72" s="236"/>
      <c r="BF72" s="236"/>
      <c r="BG72" s="236"/>
      <c r="BH72" s="236"/>
      <c r="BI72" s="236"/>
      <c r="BJ72" s="236"/>
      <c r="BK72" s="248"/>
      <c r="BL72" s="235"/>
      <c r="BM72" s="237"/>
      <c r="BN72" s="234"/>
      <c r="BO72" s="236"/>
      <c r="BP72" s="248"/>
      <c r="BQ72" s="236"/>
      <c r="BR72" s="235"/>
      <c r="BS72" s="236"/>
      <c r="BT72" s="236"/>
      <c r="BU72" s="235"/>
      <c r="BV72" s="236"/>
      <c r="BW72" s="235"/>
      <c r="BX72" s="236"/>
      <c r="BY72" s="236"/>
      <c r="BZ72" s="235"/>
      <c r="CA72" s="236"/>
      <c r="CB72" s="236"/>
      <c r="CC72" s="236"/>
      <c r="CD72" s="235"/>
      <c r="CE72" s="236"/>
      <c r="CF72" s="236"/>
      <c r="CG72" s="236"/>
      <c r="CH72" s="236"/>
      <c r="CI72" s="235"/>
      <c r="CJ72" s="235"/>
      <c r="CK72" s="236"/>
      <c r="CL72" s="236"/>
      <c r="CM72" s="235"/>
      <c r="CN72" s="235"/>
      <c r="CO72" s="235"/>
      <c r="CP72" s="235"/>
      <c r="CQ72" s="235"/>
      <c r="CR72" s="235"/>
      <c r="CS72" s="236"/>
      <c r="CT72" s="236"/>
      <c r="CU72" s="235"/>
      <c r="CV72" s="236"/>
      <c r="CW72" s="237"/>
    </row>
    <row r="73" spans="1:101" ht="15.75">
      <c r="A73" s="231"/>
      <c r="B73" s="232" t="s">
        <v>103</v>
      </c>
      <c r="C73" s="233">
        <f t="shared" si="12"/>
        <v>29.819999999999997</v>
      </c>
      <c r="D73" s="249"/>
      <c r="E73" s="250"/>
      <c r="F73" s="250"/>
      <c r="G73" s="250"/>
      <c r="H73" s="250"/>
      <c r="I73" s="250"/>
      <c r="J73" s="250"/>
      <c r="K73" s="250"/>
      <c r="L73" s="250"/>
      <c r="M73" s="295"/>
      <c r="N73" s="295"/>
      <c r="O73" s="295"/>
      <c r="P73" s="242">
        <v>13.61</v>
      </c>
      <c r="Q73" s="295"/>
      <c r="R73" s="295"/>
      <c r="S73" s="295"/>
      <c r="T73" s="244"/>
      <c r="U73" s="245"/>
      <c r="V73" s="242"/>
      <c r="W73" s="242"/>
      <c r="X73" s="242"/>
      <c r="Y73" s="242"/>
      <c r="Z73" s="242"/>
      <c r="AA73" s="242"/>
      <c r="AB73" s="242">
        <f>11.19</f>
        <v>11.19</v>
      </c>
      <c r="AC73" s="242"/>
      <c r="AD73" s="242"/>
      <c r="AE73" s="242"/>
      <c r="AF73" s="242"/>
      <c r="AG73" s="242"/>
      <c r="AH73" s="242"/>
      <c r="AI73" s="242"/>
      <c r="AJ73" s="242"/>
      <c r="AK73" s="242"/>
      <c r="AL73" s="242"/>
      <c r="AM73" s="242"/>
      <c r="AN73" s="242"/>
      <c r="AO73" s="242"/>
      <c r="AP73" s="238"/>
      <c r="AQ73" s="242"/>
      <c r="AR73" s="237"/>
      <c r="AS73" s="245">
        <f>1.25</f>
        <v>1.25</v>
      </c>
      <c r="AT73" s="295">
        <f>3.77</f>
        <v>3.77</v>
      </c>
      <c r="AU73" s="295"/>
      <c r="AV73" s="242"/>
      <c r="AW73" s="295"/>
      <c r="AX73" s="242"/>
      <c r="AY73" s="242"/>
      <c r="AZ73" s="242"/>
      <c r="BA73" s="246"/>
      <c r="BB73" s="244"/>
      <c r="BC73" s="296"/>
      <c r="BD73" s="295"/>
      <c r="BE73" s="295"/>
      <c r="BF73" s="295"/>
      <c r="BG73" s="295"/>
      <c r="BH73" s="295"/>
      <c r="BI73" s="295"/>
      <c r="BJ73" s="295"/>
      <c r="BK73" s="295"/>
      <c r="BL73" s="242"/>
      <c r="BM73" s="244"/>
      <c r="BN73" s="245"/>
      <c r="BO73" s="295"/>
      <c r="BP73" s="295"/>
      <c r="BQ73" s="295"/>
      <c r="BR73" s="295"/>
      <c r="BS73" s="295"/>
      <c r="BT73" s="295"/>
      <c r="BU73" s="295"/>
      <c r="BV73" s="295"/>
      <c r="BW73" s="295"/>
      <c r="BX73" s="295"/>
      <c r="BY73" s="295"/>
      <c r="BZ73" s="295"/>
      <c r="CA73" s="295"/>
      <c r="CB73" s="295"/>
      <c r="CC73" s="295"/>
      <c r="CD73" s="242"/>
      <c r="CE73" s="295"/>
      <c r="CF73" s="295"/>
      <c r="CG73" s="295"/>
      <c r="CH73" s="295"/>
      <c r="CI73" s="242"/>
      <c r="CJ73" s="242"/>
      <c r="CK73" s="295"/>
      <c r="CL73" s="295"/>
      <c r="CM73" s="242"/>
      <c r="CN73" s="242"/>
      <c r="CO73" s="242"/>
      <c r="CP73" s="242"/>
      <c r="CQ73" s="242"/>
      <c r="CR73" s="242"/>
      <c r="CS73" s="295"/>
      <c r="CT73" s="295"/>
      <c r="CU73" s="242"/>
      <c r="CV73" s="242"/>
      <c r="CW73" s="244"/>
    </row>
    <row r="74" spans="1:101" ht="15.75">
      <c r="A74" s="231" t="s">
        <v>161</v>
      </c>
      <c r="B74" s="232" t="s">
        <v>128</v>
      </c>
      <c r="C74" s="265">
        <f t="shared" si="12"/>
        <v>0.43650000000000005</v>
      </c>
      <c r="D74" s="249"/>
      <c r="E74" s="250"/>
      <c r="F74" s="248"/>
      <c r="G74" s="250"/>
      <c r="H74" s="248"/>
      <c r="I74" s="248">
        <f>0.009</f>
        <v>8.9999999999999993E-3</v>
      </c>
      <c r="J74" s="250"/>
      <c r="K74" s="248"/>
      <c r="L74" s="248"/>
      <c r="M74" s="236"/>
      <c r="N74" s="236"/>
      <c r="O74" s="248"/>
      <c r="P74" s="250"/>
      <c r="Q74" s="236"/>
      <c r="R74" s="248"/>
      <c r="S74" s="248"/>
      <c r="T74" s="251">
        <f>0.0234</f>
        <v>2.3400000000000001E-2</v>
      </c>
      <c r="U74" s="249"/>
      <c r="V74" s="274"/>
      <c r="W74" s="248"/>
      <c r="X74" s="248"/>
      <c r="Y74" s="248"/>
      <c r="Z74" s="248"/>
      <c r="AA74" s="293">
        <f>0.003</f>
        <v>3.0000000000000001E-3</v>
      </c>
      <c r="AB74" s="274">
        <f>0.1784</f>
        <v>0.1784</v>
      </c>
      <c r="AC74" s="293">
        <f>0.008+0.012</f>
        <v>0.02</v>
      </c>
      <c r="AD74" s="293">
        <f>0.046</f>
        <v>4.5999999999999999E-2</v>
      </c>
      <c r="AE74" s="293"/>
      <c r="AF74" s="274"/>
      <c r="AG74" s="293">
        <f>0.0057+0.005</f>
        <v>1.0700000000000001E-2</v>
      </c>
      <c r="AH74" s="248"/>
      <c r="AI74" s="248"/>
      <c r="AJ74" s="248"/>
      <c r="AK74" s="248"/>
      <c r="AL74" s="250"/>
      <c r="AM74" s="250">
        <f>0.0135+0.012</f>
        <v>2.5500000000000002E-2</v>
      </c>
      <c r="AN74" s="293"/>
      <c r="AO74" s="248"/>
      <c r="AP74" s="238"/>
      <c r="AQ74" s="248"/>
      <c r="AR74" s="237">
        <f>0.0063</f>
        <v>6.3E-3</v>
      </c>
      <c r="AS74" s="249">
        <f>0.001</f>
        <v>1E-3</v>
      </c>
      <c r="AT74" s="248">
        <f>0.01</f>
        <v>0.01</v>
      </c>
      <c r="AU74" s="248"/>
      <c r="AV74" s="250"/>
      <c r="AW74" s="248"/>
      <c r="AX74" s="248">
        <f>0.006+0.008</f>
        <v>1.4E-2</v>
      </c>
      <c r="AY74" s="248">
        <f>0.015</f>
        <v>1.4999999999999999E-2</v>
      </c>
      <c r="AZ74" s="248"/>
      <c r="BA74" s="250">
        <f>0.0027</f>
        <v>2.7000000000000001E-3</v>
      </c>
      <c r="BB74" s="252"/>
      <c r="BC74" s="294"/>
      <c r="BD74" s="236"/>
      <c r="BE74" s="236"/>
      <c r="BF74" s="236"/>
      <c r="BG74" s="236"/>
      <c r="BH74" s="236"/>
      <c r="BI74" s="236"/>
      <c r="BJ74" s="236">
        <f>0.032</f>
        <v>3.2000000000000001E-2</v>
      </c>
      <c r="BK74" s="248">
        <f>0.008</f>
        <v>8.0000000000000002E-3</v>
      </c>
      <c r="BL74" s="235"/>
      <c r="BM74" s="237">
        <f>0.0076</f>
        <v>7.6E-3</v>
      </c>
      <c r="BN74" s="297"/>
      <c r="BO74" s="236">
        <f>0.0024</f>
        <v>2.3999999999999998E-3</v>
      </c>
      <c r="BP74" s="293">
        <f>0.0054</f>
        <v>5.4000000000000003E-3</v>
      </c>
      <c r="BQ74" s="236"/>
      <c r="BR74" s="235"/>
      <c r="BS74" s="236"/>
      <c r="BT74" s="236">
        <f>0.006</f>
        <v>6.0000000000000001E-3</v>
      </c>
      <c r="BU74" s="235">
        <f>0.0081</f>
        <v>8.0999999999999996E-3</v>
      </c>
      <c r="BV74" s="236"/>
      <c r="BW74" s="235"/>
      <c r="BX74" s="236"/>
      <c r="BY74" s="236"/>
      <c r="BZ74" s="235"/>
      <c r="CA74" s="236"/>
      <c r="CB74" s="236"/>
      <c r="CC74" s="236"/>
      <c r="CD74" s="235"/>
      <c r="CE74" s="236"/>
      <c r="CF74" s="236"/>
      <c r="CG74" s="236"/>
      <c r="CH74" s="236"/>
      <c r="CI74" s="235"/>
      <c r="CJ74" s="235"/>
      <c r="CK74" s="236"/>
      <c r="CL74" s="236"/>
      <c r="CM74" s="235">
        <f>0.002</f>
        <v>2E-3</v>
      </c>
      <c r="CN74" s="235"/>
      <c r="CO74" s="235"/>
      <c r="CP74" s="235"/>
      <c r="CQ74" s="235"/>
      <c r="CR74" s="235"/>
      <c r="CS74" s="248"/>
      <c r="CT74" s="248"/>
      <c r="CU74" s="235"/>
      <c r="CV74" s="236"/>
      <c r="CW74" s="237"/>
    </row>
    <row r="75" spans="1:101" ht="15.75">
      <c r="A75" s="231"/>
      <c r="B75" s="232" t="s">
        <v>103</v>
      </c>
      <c r="C75" s="233">
        <f t="shared" si="12"/>
        <v>681.7</v>
      </c>
      <c r="D75" s="245"/>
      <c r="E75" s="242"/>
      <c r="F75" s="295"/>
      <c r="G75" s="242"/>
      <c r="H75" s="295"/>
      <c r="I75" s="295">
        <f>11.77</f>
        <v>11.77</v>
      </c>
      <c r="J75" s="242"/>
      <c r="K75" s="295"/>
      <c r="L75" s="295"/>
      <c r="M75" s="295"/>
      <c r="N75" s="295"/>
      <c r="O75" s="295"/>
      <c r="P75" s="242"/>
      <c r="Q75" s="295"/>
      <c r="R75" s="295"/>
      <c r="S75" s="250"/>
      <c r="T75" s="252">
        <f>36.05</f>
        <v>36.049999999999997</v>
      </c>
      <c r="U75" s="245"/>
      <c r="V75" s="242"/>
      <c r="W75" s="242"/>
      <c r="X75" s="242"/>
      <c r="Y75" s="242"/>
      <c r="Z75" s="242"/>
      <c r="AA75" s="242">
        <f>3.55</f>
        <v>3.55</v>
      </c>
      <c r="AB75" s="242">
        <f>283.61</f>
        <v>283.61</v>
      </c>
      <c r="AC75" s="242">
        <f>9.45+16.29</f>
        <v>25.74</v>
      </c>
      <c r="AD75" s="242">
        <f>74.59</f>
        <v>74.59</v>
      </c>
      <c r="AE75" s="242"/>
      <c r="AF75" s="242"/>
      <c r="AG75" s="242">
        <f>8.54+5.91</f>
        <v>14.45</v>
      </c>
      <c r="AH75" s="242"/>
      <c r="AI75" s="242"/>
      <c r="AJ75" s="242"/>
      <c r="AK75" s="242"/>
      <c r="AL75" s="242"/>
      <c r="AM75" s="242">
        <f>12.5+14.18</f>
        <v>26.68</v>
      </c>
      <c r="AN75" s="242"/>
      <c r="AO75" s="242"/>
      <c r="AP75" s="238"/>
      <c r="AQ75" s="242"/>
      <c r="AR75" s="251">
        <f>7.45</f>
        <v>7.45</v>
      </c>
      <c r="AS75" s="245">
        <f>2.1</f>
        <v>2.1</v>
      </c>
      <c r="AT75" s="295">
        <f>20.97</f>
        <v>20.97</v>
      </c>
      <c r="AU75" s="295"/>
      <c r="AV75" s="242"/>
      <c r="AW75" s="295"/>
      <c r="AX75" s="295">
        <f>12.75+16.78</f>
        <v>29.53</v>
      </c>
      <c r="AY75" s="295">
        <f>16.3</f>
        <v>16.3</v>
      </c>
      <c r="AZ75" s="295"/>
      <c r="BA75" s="250">
        <f>3.99</f>
        <v>3.99</v>
      </c>
      <c r="BB75" s="252"/>
      <c r="BC75" s="296"/>
      <c r="BD75" s="295"/>
      <c r="BE75" s="295"/>
      <c r="BF75" s="295"/>
      <c r="BG75" s="295"/>
      <c r="BH75" s="295"/>
      <c r="BI75" s="295"/>
      <c r="BJ75" s="295">
        <f>36.47</f>
        <v>36.47</v>
      </c>
      <c r="BK75" s="295">
        <f>24.11</f>
        <v>24.11</v>
      </c>
      <c r="BL75" s="295"/>
      <c r="BM75" s="244">
        <f>22.91</f>
        <v>22.91</v>
      </c>
      <c r="BN75" s="245"/>
      <c r="BO75" s="295">
        <f>1.86</f>
        <v>1.86</v>
      </c>
      <c r="BP75" s="295">
        <f>6.21</f>
        <v>6.21</v>
      </c>
      <c r="BQ75" s="295"/>
      <c r="BR75" s="295"/>
      <c r="BS75" s="295"/>
      <c r="BT75" s="295">
        <f>14.51</f>
        <v>14.51</v>
      </c>
      <c r="BU75" s="295">
        <f>11.96</f>
        <v>11.96</v>
      </c>
      <c r="BV75" s="295"/>
      <c r="BW75" s="295"/>
      <c r="BX75" s="295"/>
      <c r="BY75" s="295"/>
      <c r="BZ75" s="295"/>
      <c r="CA75" s="295"/>
      <c r="CB75" s="295"/>
      <c r="CC75" s="295"/>
      <c r="CD75" s="242"/>
      <c r="CE75" s="295"/>
      <c r="CF75" s="295"/>
      <c r="CG75" s="295"/>
      <c r="CH75" s="295"/>
      <c r="CI75" s="242"/>
      <c r="CJ75" s="242"/>
      <c r="CK75" s="295"/>
      <c r="CL75" s="295"/>
      <c r="CM75" s="242">
        <f>6.89</f>
        <v>6.89</v>
      </c>
      <c r="CN75" s="242"/>
      <c r="CO75" s="242"/>
      <c r="CP75" s="242"/>
      <c r="CQ75" s="242"/>
      <c r="CR75" s="242"/>
      <c r="CS75" s="295"/>
      <c r="CT75" s="295"/>
      <c r="CU75" s="242"/>
      <c r="CV75" s="242"/>
      <c r="CW75" s="244"/>
    </row>
    <row r="76" spans="1:101" ht="15.75">
      <c r="A76" s="231" t="s">
        <v>162</v>
      </c>
      <c r="B76" s="232" t="s">
        <v>128</v>
      </c>
      <c r="C76" s="266">
        <f t="shared" si="12"/>
        <v>6.7000000000000002E-3</v>
      </c>
      <c r="D76" s="249"/>
      <c r="E76" s="250"/>
      <c r="F76" s="248"/>
      <c r="G76" s="250"/>
      <c r="H76" s="248"/>
      <c r="I76" s="248"/>
      <c r="J76" s="250"/>
      <c r="K76" s="248"/>
      <c r="L76" s="248"/>
      <c r="M76" s="236"/>
      <c r="N76" s="236"/>
      <c r="O76" s="248"/>
      <c r="P76" s="250"/>
      <c r="Q76" s="236"/>
      <c r="R76" s="248"/>
      <c r="S76" s="248"/>
      <c r="T76" s="251"/>
      <c r="U76" s="249"/>
      <c r="V76" s="250"/>
      <c r="W76" s="248"/>
      <c r="X76" s="248"/>
      <c r="Y76" s="248"/>
      <c r="Z76" s="248"/>
      <c r="AA76" s="248"/>
      <c r="AB76" s="250">
        <f>0.0027</f>
        <v>2.7000000000000001E-3</v>
      </c>
      <c r="AC76" s="248"/>
      <c r="AD76" s="248"/>
      <c r="AE76" s="248"/>
      <c r="AF76" s="250"/>
      <c r="AG76" s="248"/>
      <c r="AH76" s="248"/>
      <c r="AI76" s="248"/>
      <c r="AJ76" s="248"/>
      <c r="AK76" s="248"/>
      <c r="AL76" s="250">
        <f>0.002</f>
        <v>2E-3</v>
      </c>
      <c r="AM76" s="250"/>
      <c r="AN76" s="248"/>
      <c r="AO76" s="248"/>
      <c r="AP76" s="238"/>
      <c r="AQ76" s="248"/>
      <c r="AR76" s="237"/>
      <c r="AS76" s="249"/>
      <c r="AT76" s="248"/>
      <c r="AU76" s="248"/>
      <c r="AV76" s="250"/>
      <c r="AW76" s="248"/>
      <c r="AX76" s="293"/>
      <c r="AY76" s="248"/>
      <c r="AZ76" s="248"/>
      <c r="BA76" s="250"/>
      <c r="BB76" s="252"/>
      <c r="BC76" s="294"/>
      <c r="BD76" s="236"/>
      <c r="BE76" s="236"/>
      <c r="BF76" s="236"/>
      <c r="BG76" s="236"/>
      <c r="BH76" s="236"/>
      <c r="BI76" s="236"/>
      <c r="BJ76" s="236"/>
      <c r="BK76" s="248">
        <f>0.002</f>
        <v>2E-3</v>
      </c>
      <c r="BL76" s="235"/>
      <c r="BM76" s="237"/>
      <c r="BN76" s="249"/>
      <c r="BO76" s="236"/>
      <c r="BP76" s="248"/>
      <c r="BQ76" s="236"/>
      <c r="BR76" s="235"/>
      <c r="BS76" s="236"/>
      <c r="BT76" s="236"/>
      <c r="BU76" s="235"/>
      <c r="BV76" s="236"/>
      <c r="BW76" s="235"/>
      <c r="BX76" s="236"/>
      <c r="BY76" s="236"/>
      <c r="BZ76" s="235"/>
      <c r="CA76" s="236"/>
      <c r="CB76" s="236"/>
      <c r="CC76" s="236"/>
      <c r="CD76" s="235"/>
      <c r="CE76" s="236"/>
      <c r="CF76" s="236"/>
      <c r="CG76" s="236"/>
      <c r="CH76" s="236"/>
      <c r="CI76" s="235"/>
      <c r="CJ76" s="235"/>
      <c r="CK76" s="236"/>
      <c r="CL76" s="236"/>
      <c r="CM76" s="235"/>
      <c r="CN76" s="235"/>
      <c r="CO76" s="235"/>
      <c r="CP76" s="235"/>
      <c r="CQ76" s="235"/>
      <c r="CR76" s="235"/>
      <c r="CS76" s="236"/>
      <c r="CT76" s="236"/>
      <c r="CU76" s="235"/>
      <c r="CV76" s="236"/>
      <c r="CW76" s="237"/>
    </row>
    <row r="77" spans="1:101" ht="15.75">
      <c r="A77" s="231"/>
      <c r="B77" s="232" t="s">
        <v>103</v>
      </c>
      <c r="C77" s="233">
        <f t="shared" si="12"/>
        <v>12.15</v>
      </c>
      <c r="D77" s="249"/>
      <c r="E77" s="250"/>
      <c r="F77" s="250"/>
      <c r="G77" s="250"/>
      <c r="H77" s="250"/>
      <c r="I77" s="250"/>
      <c r="J77" s="250"/>
      <c r="K77" s="250"/>
      <c r="L77" s="250"/>
      <c r="M77" s="295"/>
      <c r="N77" s="295"/>
      <c r="O77" s="295"/>
      <c r="P77" s="242"/>
      <c r="Q77" s="295"/>
      <c r="R77" s="250"/>
      <c r="S77" s="250"/>
      <c r="T77" s="252"/>
      <c r="U77" s="245"/>
      <c r="V77" s="242"/>
      <c r="W77" s="242"/>
      <c r="X77" s="242"/>
      <c r="Y77" s="242"/>
      <c r="Z77" s="242"/>
      <c r="AA77" s="242"/>
      <c r="AB77" s="242">
        <f>2.09</f>
        <v>2.09</v>
      </c>
      <c r="AC77" s="242"/>
      <c r="AD77" s="242"/>
      <c r="AE77" s="242"/>
      <c r="AF77" s="242"/>
      <c r="AG77" s="242"/>
      <c r="AH77" s="242"/>
      <c r="AI77" s="242"/>
      <c r="AJ77" s="242"/>
      <c r="AK77" s="242"/>
      <c r="AL77" s="242">
        <f>6.41</f>
        <v>6.41</v>
      </c>
      <c r="AM77" s="242"/>
      <c r="AN77" s="242"/>
      <c r="AO77" s="242"/>
      <c r="AP77" s="238"/>
      <c r="AQ77" s="242"/>
      <c r="AR77" s="237"/>
      <c r="AS77" s="245"/>
      <c r="AT77" s="295"/>
      <c r="AU77" s="295"/>
      <c r="AV77" s="242"/>
      <c r="AW77" s="295"/>
      <c r="AX77" s="295"/>
      <c r="AY77" s="295"/>
      <c r="AZ77" s="295"/>
      <c r="BA77" s="250"/>
      <c r="BB77" s="252"/>
      <c r="BC77" s="296"/>
      <c r="BD77" s="295"/>
      <c r="BE77" s="295"/>
      <c r="BF77" s="295"/>
      <c r="BG77" s="295"/>
      <c r="BH77" s="295"/>
      <c r="BI77" s="295"/>
      <c r="BJ77" s="295"/>
      <c r="BK77" s="295">
        <f>3.65</f>
        <v>3.65</v>
      </c>
      <c r="BL77" s="242"/>
      <c r="BM77" s="244"/>
      <c r="BN77" s="245"/>
      <c r="BO77" s="295"/>
      <c r="BP77" s="295"/>
      <c r="BQ77" s="295"/>
      <c r="BR77" s="242"/>
      <c r="BS77" s="295"/>
      <c r="BT77" s="295"/>
      <c r="BU77" s="295"/>
      <c r="BV77" s="295"/>
      <c r="BW77" s="295"/>
      <c r="BX77" s="295"/>
      <c r="BY77" s="295"/>
      <c r="BZ77" s="242"/>
      <c r="CA77" s="295"/>
      <c r="CB77" s="295"/>
      <c r="CC77" s="295"/>
      <c r="CD77" s="242"/>
      <c r="CE77" s="295"/>
      <c r="CF77" s="295"/>
      <c r="CG77" s="295"/>
      <c r="CH77" s="295"/>
      <c r="CI77" s="242"/>
      <c r="CJ77" s="242"/>
      <c r="CK77" s="295"/>
      <c r="CL77" s="295"/>
      <c r="CM77" s="242"/>
      <c r="CN77" s="242"/>
      <c r="CO77" s="242"/>
      <c r="CP77" s="242"/>
      <c r="CQ77" s="242"/>
      <c r="CR77" s="242"/>
      <c r="CS77" s="295"/>
      <c r="CT77" s="295"/>
      <c r="CU77" s="242"/>
      <c r="CV77" s="243"/>
      <c r="CW77" s="253"/>
    </row>
    <row r="78" spans="1:101" ht="15.75">
      <c r="A78" s="231" t="s">
        <v>163</v>
      </c>
      <c r="B78" s="232" t="s">
        <v>128</v>
      </c>
      <c r="C78" s="266">
        <f t="shared" si="12"/>
        <v>0.18400000000000002</v>
      </c>
      <c r="D78" s="249"/>
      <c r="E78" s="250">
        <f>0.003+0.003+0.007</f>
        <v>1.3000000000000001E-2</v>
      </c>
      <c r="F78" s="293"/>
      <c r="G78" s="250">
        <f>0.006</f>
        <v>6.0000000000000001E-3</v>
      </c>
      <c r="H78" s="293">
        <f>0.002</f>
        <v>2E-3</v>
      </c>
      <c r="I78" s="250">
        <f>0.008</f>
        <v>8.0000000000000002E-3</v>
      </c>
      <c r="J78" s="274"/>
      <c r="K78" s="248"/>
      <c r="L78" s="248"/>
      <c r="M78" s="236"/>
      <c r="N78" s="236"/>
      <c r="O78" s="248">
        <f>0.0035+0.009</f>
        <v>1.2499999999999999E-2</v>
      </c>
      <c r="P78" s="274">
        <f>0.01</f>
        <v>0.01</v>
      </c>
      <c r="Q78" s="236"/>
      <c r="R78" s="248"/>
      <c r="S78" s="248"/>
      <c r="T78" s="251">
        <f>0.012</f>
        <v>1.2E-2</v>
      </c>
      <c r="U78" s="249"/>
      <c r="V78" s="250"/>
      <c r="W78" s="248"/>
      <c r="X78" s="248">
        <f>0</f>
        <v>0</v>
      </c>
      <c r="Y78" s="248"/>
      <c r="Z78" s="248"/>
      <c r="AA78" s="250"/>
      <c r="AB78" s="250"/>
      <c r="AC78" s="248"/>
      <c r="AD78" s="248"/>
      <c r="AE78" s="248"/>
      <c r="AF78" s="250"/>
      <c r="AG78" s="248"/>
      <c r="AH78" s="248"/>
      <c r="AI78" s="248"/>
      <c r="AJ78" s="248"/>
      <c r="AK78" s="248"/>
      <c r="AL78" s="250"/>
      <c r="AM78" s="250">
        <f>0.0065</f>
        <v>6.4999999999999997E-3</v>
      </c>
      <c r="AN78" s="248"/>
      <c r="AO78" s="248"/>
      <c r="AP78" s="238">
        <f>0.0315</f>
        <v>3.15E-2</v>
      </c>
      <c r="AQ78" s="248"/>
      <c r="AR78" s="251"/>
      <c r="AS78" s="258">
        <f>0.002</f>
        <v>2E-3</v>
      </c>
      <c r="AT78" s="293">
        <f>0.0115+0.013</f>
        <v>2.4500000000000001E-2</v>
      </c>
      <c r="AU78" s="248"/>
      <c r="AV78" s="248"/>
      <c r="AW78" s="248"/>
      <c r="AX78" s="248"/>
      <c r="AY78" s="250">
        <f>0.01</f>
        <v>0.01</v>
      </c>
      <c r="AZ78" s="248"/>
      <c r="BA78" s="250"/>
      <c r="BB78" s="252"/>
      <c r="BC78" s="294"/>
      <c r="BD78" s="236">
        <f>0.01</f>
        <v>0.01</v>
      </c>
      <c r="BE78" s="236"/>
      <c r="BF78" s="236"/>
      <c r="BG78" s="236"/>
      <c r="BH78" s="236"/>
      <c r="BI78" s="236">
        <f>0.02</f>
        <v>0.02</v>
      </c>
      <c r="BJ78" s="236"/>
      <c r="BK78" s="248"/>
      <c r="BL78" s="235"/>
      <c r="BM78" s="237">
        <f>0.01</f>
        <v>0.01</v>
      </c>
      <c r="BN78" s="249"/>
      <c r="BO78" s="236">
        <f>0</f>
        <v>0</v>
      </c>
      <c r="BP78" s="248"/>
      <c r="BQ78" s="248"/>
      <c r="BR78" s="235"/>
      <c r="BS78" s="248"/>
      <c r="BT78" s="236"/>
      <c r="BU78" s="235"/>
      <c r="BV78" s="236"/>
      <c r="BW78" s="235"/>
      <c r="BX78" s="236"/>
      <c r="BY78" s="248"/>
      <c r="BZ78" s="235">
        <f>0.006</f>
        <v>6.0000000000000001E-3</v>
      </c>
      <c r="CA78" s="236"/>
      <c r="CB78" s="236"/>
      <c r="CC78" s="235"/>
      <c r="CD78" s="235"/>
      <c r="CE78" s="236"/>
      <c r="CF78" s="236"/>
      <c r="CG78" s="236"/>
      <c r="CH78" s="236"/>
      <c r="CI78" s="235"/>
      <c r="CJ78" s="235"/>
      <c r="CK78" s="236"/>
      <c r="CL78" s="236"/>
      <c r="CM78" s="235"/>
      <c r="CN78" s="235"/>
      <c r="CO78" s="235"/>
      <c r="CP78" s="235"/>
      <c r="CQ78" s="235"/>
      <c r="CR78" s="235"/>
      <c r="CS78" s="236"/>
      <c r="CT78" s="236"/>
      <c r="CU78" s="235"/>
      <c r="CV78" s="236"/>
      <c r="CW78" s="237"/>
    </row>
    <row r="79" spans="1:101" ht="15.75">
      <c r="A79" s="231"/>
      <c r="B79" s="232" t="s">
        <v>103</v>
      </c>
      <c r="C79" s="233">
        <f t="shared" si="12"/>
        <v>317.15000000000003</v>
      </c>
      <c r="D79" s="245"/>
      <c r="E79" s="242">
        <f>1.48+5.86+12.34</f>
        <v>19.68</v>
      </c>
      <c r="F79" s="295"/>
      <c r="G79" s="295">
        <f>11.72</f>
        <v>11.72</v>
      </c>
      <c r="H79" s="295">
        <f>4.45</f>
        <v>4.45</v>
      </c>
      <c r="I79" s="295">
        <f>15.63</f>
        <v>15.63</v>
      </c>
      <c r="J79" s="242"/>
      <c r="K79" s="295"/>
      <c r="L79" s="295"/>
      <c r="M79" s="295"/>
      <c r="N79" s="295"/>
      <c r="O79" s="295">
        <f>6.91+17.59</f>
        <v>24.5</v>
      </c>
      <c r="P79" s="242">
        <f>20.97</f>
        <v>20.97</v>
      </c>
      <c r="Q79" s="295"/>
      <c r="R79" s="295"/>
      <c r="S79" s="295"/>
      <c r="T79" s="244">
        <f>23.98</f>
        <v>23.98</v>
      </c>
      <c r="U79" s="245"/>
      <c r="V79" s="242"/>
      <c r="W79" s="242"/>
      <c r="X79" s="242">
        <f>1.42</f>
        <v>1.42</v>
      </c>
      <c r="Y79" s="242"/>
      <c r="Z79" s="242"/>
      <c r="AA79" s="242"/>
      <c r="AB79" s="242"/>
      <c r="AC79" s="242"/>
      <c r="AD79" s="242"/>
      <c r="AE79" s="242"/>
      <c r="AF79" s="242"/>
      <c r="AG79" s="242"/>
      <c r="AH79" s="242"/>
      <c r="AI79" s="242"/>
      <c r="AJ79" s="242"/>
      <c r="AK79" s="295"/>
      <c r="AL79" s="242"/>
      <c r="AM79" s="242">
        <f>13.21</f>
        <v>13.21</v>
      </c>
      <c r="AN79" s="242"/>
      <c r="AO79" s="242"/>
      <c r="AP79" s="238">
        <f>75.4</f>
        <v>75.400000000000006</v>
      </c>
      <c r="AQ79" s="242"/>
      <c r="AR79" s="244"/>
      <c r="AS79" s="245">
        <f>4.13</f>
        <v>4.13</v>
      </c>
      <c r="AT79" s="295">
        <f>22.78+26.82</f>
        <v>49.6</v>
      </c>
      <c r="AU79" s="295"/>
      <c r="AV79" s="295"/>
      <c r="AW79" s="295"/>
      <c r="AX79" s="295"/>
      <c r="AY79" s="295">
        <f>4.85</f>
        <v>4.8499999999999996</v>
      </c>
      <c r="AZ79" s="295"/>
      <c r="BA79" s="246"/>
      <c r="BB79" s="278"/>
      <c r="BC79" s="296"/>
      <c r="BD79" s="295">
        <f>8.74</f>
        <v>8.74</v>
      </c>
      <c r="BE79" s="295"/>
      <c r="BF79" s="295"/>
      <c r="BG79" s="295"/>
      <c r="BH79" s="295"/>
      <c r="BI79" s="295">
        <f>20.61</f>
        <v>20.61</v>
      </c>
      <c r="BJ79" s="295"/>
      <c r="BK79" s="295"/>
      <c r="BL79" s="242"/>
      <c r="BM79" s="244">
        <f>8.74</f>
        <v>8.74</v>
      </c>
      <c r="BN79" s="245"/>
      <c r="BO79" s="295">
        <f>4.34</f>
        <v>4.34</v>
      </c>
      <c r="BP79" s="295"/>
      <c r="BQ79" s="295"/>
      <c r="BR79" s="295"/>
      <c r="BS79" s="295"/>
      <c r="BT79" s="295"/>
      <c r="BU79" s="295"/>
      <c r="BV79" s="295"/>
      <c r="BW79" s="295"/>
      <c r="BX79" s="295"/>
      <c r="BY79" s="295"/>
      <c r="BZ79" s="295">
        <f>5.18</f>
        <v>5.18</v>
      </c>
      <c r="CA79" s="295"/>
      <c r="CB79" s="295"/>
      <c r="CC79" s="295"/>
      <c r="CD79" s="242"/>
      <c r="CE79" s="295"/>
      <c r="CF79" s="295"/>
      <c r="CG79" s="295"/>
      <c r="CH79" s="295"/>
      <c r="CI79" s="242"/>
      <c r="CJ79" s="242"/>
      <c r="CK79" s="295"/>
      <c r="CL79" s="295"/>
      <c r="CM79" s="242"/>
      <c r="CN79" s="242"/>
      <c r="CO79" s="242"/>
      <c r="CP79" s="242"/>
      <c r="CQ79" s="242"/>
      <c r="CR79" s="242"/>
      <c r="CS79" s="295"/>
      <c r="CT79" s="295"/>
      <c r="CU79" s="295"/>
      <c r="CV79" s="242"/>
      <c r="CW79" s="244"/>
    </row>
    <row r="80" spans="1:101" s="275" customFormat="1" ht="15.75">
      <c r="A80" s="272" t="s">
        <v>164</v>
      </c>
      <c r="B80" s="232" t="s">
        <v>122</v>
      </c>
      <c r="C80" s="268">
        <f t="shared" si="12"/>
        <v>5</v>
      </c>
      <c r="D80" s="234"/>
      <c r="E80" s="235"/>
      <c r="F80" s="235"/>
      <c r="G80" s="235"/>
      <c r="H80" s="235"/>
      <c r="I80" s="235"/>
      <c r="J80" s="235"/>
      <c r="K80" s="235"/>
      <c r="L80" s="235"/>
      <c r="M80" s="235"/>
      <c r="N80" s="235"/>
      <c r="O80" s="235"/>
      <c r="P80" s="235"/>
      <c r="Q80" s="235"/>
      <c r="R80" s="235"/>
      <c r="S80" s="235"/>
      <c r="T80" s="239"/>
      <c r="U80" s="234"/>
      <c r="V80" s="235"/>
      <c r="W80" s="235"/>
      <c r="X80" s="235"/>
      <c r="Y80" s="235"/>
      <c r="Z80" s="235"/>
      <c r="AA80" s="235"/>
      <c r="AB80" s="235"/>
      <c r="AC80" s="235"/>
      <c r="AD80" s="235"/>
      <c r="AE80" s="235"/>
      <c r="AF80" s="235"/>
      <c r="AG80" s="235">
        <v>1</v>
      </c>
      <c r="AH80" s="235"/>
      <c r="AI80" s="235"/>
      <c r="AJ80" s="235"/>
      <c r="AK80" s="235"/>
      <c r="AL80" s="235">
        <f>1+1</f>
        <v>2</v>
      </c>
      <c r="AM80" s="235"/>
      <c r="AN80" s="235"/>
      <c r="AO80" s="235"/>
      <c r="AP80" s="273"/>
      <c r="AQ80" s="235"/>
      <c r="AR80" s="239"/>
      <c r="AS80" s="269"/>
      <c r="AT80" s="260"/>
      <c r="AU80" s="260"/>
      <c r="AV80" s="260"/>
      <c r="AW80" s="260"/>
      <c r="AX80" s="260"/>
      <c r="AY80" s="260"/>
      <c r="AZ80" s="260">
        <v>1</v>
      </c>
      <c r="BA80" s="260"/>
      <c r="BB80" s="281"/>
      <c r="BC80" s="234"/>
      <c r="BD80" s="235"/>
      <c r="BE80" s="235"/>
      <c r="BF80" s="235"/>
      <c r="BG80" s="235"/>
      <c r="BH80" s="235"/>
      <c r="BI80" s="235"/>
      <c r="BJ80" s="235"/>
      <c r="BK80" s="235"/>
      <c r="BL80" s="235"/>
      <c r="BM80" s="239"/>
      <c r="BN80" s="234"/>
      <c r="BO80" s="235"/>
      <c r="BP80" s="260"/>
      <c r="BQ80" s="235"/>
      <c r="BR80" s="235"/>
      <c r="BS80" s="235"/>
      <c r="BT80" s="235"/>
      <c r="BU80" s="235"/>
      <c r="BV80" s="235"/>
      <c r="BW80" s="235"/>
      <c r="BX80" s="235"/>
      <c r="BY80" s="235"/>
      <c r="BZ80" s="235">
        <v>1</v>
      </c>
      <c r="CA80" s="235"/>
      <c r="CB80" s="235"/>
      <c r="CC80" s="235"/>
      <c r="CD80" s="235"/>
      <c r="CE80" s="235"/>
      <c r="CF80" s="235"/>
      <c r="CG80" s="235"/>
      <c r="CH80" s="235"/>
      <c r="CI80" s="235"/>
      <c r="CJ80" s="235"/>
      <c r="CK80" s="235"/>
      <c r="CL80" s="235"/>
      <c r="CM80" s="235"/>
      <c r="CN80" s="235"/>
      <c r="CO80" s="235"/>
      <c r="CP80" s="235"/>
      <c r="CQ80" s="235"/>
      <c r="CR80" s="235"/>
      <c r="CS80" s="235"/>
      <c r="CT80" s="235"/>
      <c r="CU80" s="235"/>
      <c r="CV80" s="235"/>
      <c r="CW80" s="239"/>
    </row>
    <row r="81" spans="1:101" s="275" customFormat="1" ht="15.75">
      <c r="A81" s="298"/>
      <c r="B81" s="232" t="s">
        <v>103</v>
      </c>
      <c r="C81" s="233">
        <f t="shared" si="12"/>
        <v>35.020000000000003</v>
      </c>
      <c r="D81" s="245"/>
      <c r="E81" s="242"/>
      <c r="F81" s="242"/>
      <c r="G81" s="242"/>
      <c r="H81" s="242"/>
      <c r="I81" s="242"/>
      <c r="J81" s="242"/>
      <c r="K81" s="242"/>
      <c r="L81" s="242"/>
      <c r="M81" s="242"/>
      <c r="N81" s="242"/>
      <c r="O81" s="242"/>
      <c r="P81" s="242"/>
      <c r="Q81" s="242"/>
      <c r="R81" s="242"/>
      <c r="S81" s="242"/>
      <c r="T81" s="244"/>
      <c r="U81" s="245"/>
      <c r="V81" s="242"/>
      <c r="W81" s="242"/>
      <c r="X81" s="242"/>
      <c r="Y81" s="242"/>
      <c r="Z81" s="242"/>
      <c r="AA81" s="242"/>
      <c r="AB81" s="242"/>
      <c r="AC81" s="242"/>
      <c r="AD81" s="242"/>
      <c r="AE81" s="242"/>
      <c r="AF81" s="242"/>
      <c r="AG81" s="242">
        <v>7.78</v>
      </c>
      <c r="AH81" s="242"/>
      <c r="AI81" s="242"/>
      <c r="AJ81" s="242"/>
      <c r="AK81" s="242"/>
      <c r="AL81" s="242">
        <f>7.38+6.92</f>
        <v>14.3</v>
      </c>
      <c r="AM81" s="242"/>
      <c r="AN81" s="242"/>
      <c r="AO81" s="242"/>
      <c r="AP81" s="273"/>
      <c r="AQ81" s="242"/>
      <c r="AR81" s="244"/>
      <c r="AS81" s="245"/>
      <c r="AT81" s="242"/>
      <c r="AU81" s="242"/>
      <c r="AV81" s="242"/>
      <c r="AW81" s="242"/>
      <c r="AX81" s="242"/>
      <c r="AY81" s="242"/>
      <c r="AZ81" s="242">
        <v>6.12</v>
      </c>
      <c r="BA81" s="242"/>
      <c r="BB81" s="244"/>
      <c r="BC81" s="245"/>
      <c r="BD81" s="242"/>
      <c r="BE81" s="242"/>
      <c r="BF81" s="242"/>
      <c r="BG81" s="242"/>
      <c r="BH81" s="242"/>
      <c r="BI81" s="242"/>
      <c r="BJ81" s="242"/>
      <c r="BK81" s="242"/>
      <c r="BL81" s="242"/>
      <c r="BM81" s="244"/>
      <c r="BN81" s="245"/>
      <c r="BO81" s="242"/>
      <c r="BP81" s="242"/>
      <c r="BQ81" s="242"/>
      <c r="BR81" s="242"/>
      <c r="BS81" s="242"/>
      <c r="BT81" s="242"/>
      <c r="BU81" s="242"/>
      <c r="BV81" s="242"/>
      <c r="BW81" s="242"/>
      <c r="BX81" s="242"/>
      <c r="BY81" s="242"/>
      <c r="BZ81" s="242">
        <v>6.82</v>
      </c>
      <c r="CA81" s="242"/>
      <c r="CB81" s="242"/>
      <c r="CC81" s="242"/>
      <c r="CD81" s="242"/>
      <c r="CE81" s="242"/>
      <c r="CF81" s="242"/>
      <c r="CG81" s="242"/>
      <c r="CH81" s="242"/>
      <c r="CI81" s="242"/>
      <c r="CJ81" s="242"/>
      <c r="CK81" s="242"/>
      <c r="CL81" s="242"/>
      <c r="CM81" s="242"/>
      <c r="CN81" s="242"/>
      <c r="CO81" s="242"/>
      <c r="CP81" s="242"/>
      <c r="CQ81" s="242"/>
      <c r="CR81" s="242"/>
      <c r="CS81" s="242"/>
      <c r="CT81" s="242"/>
      <c r="CU81" s="242"/>
      <c r="CV81" s="242"/>
      <c r="CW81" s="244"/>
    </row>
    <row r="82" spans="1:101" ht="15.75">
      <c r="A82" s="267" t="s">
        <v>165</v>
      </c>
      <c r="B82" s="232" t="s">
        <v>122</v>
      </c>
      <c r="C82" s="268">
        <f t="shared" si="12"/>
        <v>106</v>
      </c>
      <c r="D82" s="234">
        <f>3</f>
        <v>3</v>
      </c>
      <c r="E82" s="235"/>
      <c r="F82" s="236"/>
      <c r="G82" s="235"/>
      <c r="H82" s="236"/>
      <c r="I82" s="236"/>
      <c r="J82" s="235"/>
      <c r="K82" s="236"/>
      <c r="L82" s="236"/>
      <c r="M82" s="236"/>
      <c r="N82" s="236"/>
      <c r="O82" s="236"/>
      <c r="P82" s="235">
        <f>9</f>
        <v>9</v>
      </c>
      <c r="Q82" s="236"/>
      <c r="R82" s="236"/>
      <c r="S82" s="236"/>
      <c r="T82" s="237">
        <f>1</f>
        <v>1</v>
      </c>
      <c r="U82" s="234"/>
      <c r="V82" s="235"/>
      <c r="W82" s="235"/>
      <c r="X82" s="236"/>
      <c r="Y82" s="236"/>
      <c r="Z82" s="236"/>
      <c r="AA82" s="282"/>
      <c r="AB82" s="235">
        <f>37+1</f>
        <v>38</v>
      </c>
      <c r="AC82" s="236">
        <f>4</f>
        <v>4</v>
      </c>
      <c r="AD82" s="236">
        <f>33</f>
        <v>33</v>
      </c>
      <c r="AE82" s="236"/>
      <c r="AF82" s="235"/>
      <c r="AG82" s="236">
        <f>6</f>
        <v>6</v>
      </c>
      <c r="AH82" s="236"/>
      <c r="AI82" s="236"/>
      <c r="AJ82" s="236"/>
      <c r="AK82" s="236"/>
      <c r="AL82" s="235">
        <f>3</f>
        <v>3</v>
      </c>
      <c r="AM82" s="235"/>
      <c r="AN82" s="236"/>
      <c r="AO82" s="236"/>
      <c r="AP82" s="299"/>
      <c r="AQ82" s="236"/>
      <c r="AR82" s="237"/>
      <c r="AS82" s="269"/>
      <c r="AT82" s="270"/>
      <c r="AU82" s="270"/>
      <c r="AV82" s="260"/>
      <c r="AW82" s="270"/>
      <c r="AX82" s="270"/>
      <c r="AY82" s="270"/>
      <c r="AZ82" s="270"/>
      <c r="BA82" s="260"/>
      <c r="BB82" s="281"/>
      <c r="BC82" s="294"/>
      <c r="BD82" s="241"/>
      <c r="BE82" s="236"/>
      <c r="BF82" s="236"/>
      <c r="BG82" s="236">
        <f>1+1</f>
        <v>2</v>
      </c>
      <c r="BH82" s="236"/>
      <c r="BI82" s="241"/>
      <c r="BJ82" s="236"/>
      <c r="BK82" s="236">
        <f>1+1</f>
        <v>2</v>
      </c>
      <c r="BL82" s="241"/>
      <c r="BM82" s="237"/>
      <c r="BN82" s="234">
        <f>4</f>
        <v>4</v>
      </c>
      <c r="BO82" s="236"/>
      <c r="BP82" s="270"/>
      <c r="BQ82" s="236"/>
      <c r="BR82" s="235"/>
      <c r="BS82" s="236"/>
      <c r="BT82" s="236">
        <f>1</f>
        <v>1</v>
      </c>
      <c r="BU82" s="236"/>
      <c r="BV82" s="236"/>
      <c r="BW82" s="235"/>
      <c r="BX82" s="236"/>
      <c r="BY82" s="236"/>
      <c r="BZ82" s="235"/>
      <c r="CA82" s="236"/>
      <c r="CB82" s="236"/>
      <c r="CC82" s="236"/>
      <c r="CD82" s="235"/>
      <c r="CE82" s="236"/>
      <c r="CF82" s="236"/>
      <c r="CG82" s="236"/>
      <c r="CH82" s="236"/>
      <c r="CI82" s="235"/>
      <c r="CJ82" s="235"/>
      <c r="CK82" s="236"/>
      <c r="CL82" s="236"/>
      <c r="CM82" s="235"/>
      <c r="CN82" s="235"/>
      <c r="CO82" s="235"/>
      <c r="CP82" s="235"/>
      <c r="CQ82" s="235"/>
      <c r="CR82" s="235"/>
      <c r="CS82" s="236"/>
      <c r="CT82" s="236"/>
      <c r="CU82" s="235"/>
      <c r="CV82" s="236"/>
      <c r="CW82" s="237"/>
    </row>
    <row r="83" spans="1:101" ht="15.75">
      <c r="A83" s="267" t="s">
        <v>166</v>
      </c>
      <c r="B83" s="232" t="s">
        <v>103</v>
      </c>
      <c r="C83" s="233">
        <f t="shared" si="12"/>
        <v>279.59000000000003</v>
      </c>
      <c r="D83" s="245">
        <f>30.38</f>
        <v>30.38</v>
      </c>
      <c r="E83" s="242"/>
      <c r="F83" s="295"/>
      <c r="G83" s="295"/>
      <c r="H83" s="295"/>
      <c r="I83" s="295"/>
      <c r="J83" s="242"/>
      <c r="K83" s="242"/>
      <c r="L83" s="295"/>
      <c r="M83" s="295"/>
      <c r="N83" s="295"/>
      <c r="O83" s="295"/>
      <c r="P83" s="242">
        <f>14.66</f>
        <v>14.66</v>
      </c>
      <c r="Q83" s="295"/>
      <c r="R83" s="295"/>
      <c r="S83" s="242"/>
      <c r="T83" s="244">
        <f>7.4</f>
        <v>7.4</v>
      </c>
      <c r="U83" s="245"/>
      <c r="V83" s="242"/>
      <c r="W83" s="242"/>
      <c r="X83" s="242"/>
      <c r="Y83" s="242"/>
      <c r="Z83" s="242"/>
      <c r="AA83" s="243"/>
      <c r="AB83" s="242">
        <f>64.45+8.51</f>
        <v>72.960000000000008</v>
      </c>
      <c r="AC83" s="242">
        <f>3.48</f>
        <v>3.48</v>
      </c>
      <c r="AD83" s="242">
        <f>100.98</f>
        <v>100.98</v>
      </c>
      <c r="AE83" s="242"/>
      <c r="AF83" s="242"/>
      <c r="AG83" s="242">
        <f>11.42</f>
        <v>11.42</v>
      </c>
      <c r="AH83" s="242"/>
      <c r="AI83" s="242"/>
      <c r="AJ83" s="242"/>
      <c r="AK83" s="242"/>
      <c r="AL83" s="242">
        <f>4.22</f>
        <v>4.22</v>
      </c>
      <c r="AM83" s="242"/>
      <c r="AN83" s="242"/>
      <c r="AO83" s="242"/>
      <c r="AP83" s="299"/>
      <c r="AQ83" s="242"/>
      <c r="AR83" s="244"/>
      <c r="AS83" s="245"/>
      <c r="AT83" s="295"/>
      <c r="AU83" s="242"/>
      <c r="AV83" s="295"/>
      <c r="AW83" s="295"/>
      <c r="AX83" s="242"/>
      <c r="AY83" s="295"/>
      <c r="AZ83" s="295"/>
      <c r="BA83" s="250"/>
      <c r="BB83" s="252"/>
      <c r="BC83" s="296"/>
      <c r="BD83" s="295"/>
      <c r="BE83" s="295"/>
      <c r="BF83" s="295"/>
      <c r="BG83" s="295">
        <f>6.3+2.13</f>
        <v>8.43</v>
      </c>
      <c r="BH83" s="295"/>
      <c r="BI83" s="295"/>
      <c r="BJ83" s="295"/>
      <c r="BK83" s="295">
        <f>7.37+8.23</f>
        <v>15.600000000000001</v>
      </c>
      <c r="BL83" s="295"/>
      <c r="BM83" s="244"/>
      <c r="BN83" s="245">
        <f>7.31</f>
        <v>7.31</v>
      </c>
      <c r="BO83" s="295"/>
      <c r="BP83" s="295"/>
      <c r="BQ83" s="295"/>
      <c r="BR83" s="295"/>
      <c r="BS83" s="295"/>
      <c r="BT83" s="295">
        <f>2.75</f>
        <v>2.75</v>
      </c>
      <c r="BU83" s="295"/>
      <c r="BV83" s="295"/>
      <c r="BW83" s="295"/>
      <c r="BX83" s="295"/>
      <c r="BY83" s="295"/>
      <c r="BZ83" s="295"/>
      <c r="CA83" s="295"/>
      <c r="CB83" s="295"/>
      <c r="CC83" s="295"/>
      <c r="CD83" s="242"/>
      <c r="CE83" s="295"/>
      <c r="CF83" s="295"/>
      <c r="CG83" s="295"/>
      <c r="CH83" s="295"/>
      <c r="CI83" s="242"/>
      <c r="CJ83" s="242"/>
      <c r="CK83" s="295"/>
      <c r="CL83" s="295"/>
      <c r="CM83" s="242"/>
      <c r="CN83" s="242"/>
      <c r="CO83" s="242"/>
      <c r="CP83" s="242"/>
      <c r="CQ83" s="242"/>
      <c r="CR83" s="295"/>
      <c r="CS83" s="295"/>
      <c r="CT83" s="295"/>
      <c r="CU83" s="295"/>
      <c r="CV83" s="242"/>
      <c r="CW83" s="244"/>
    </row>
    <row r="84" spans="1:101" ht="15.75">
      <c r="A84" s="284" t="s">
        <v>167</v>
      </c>
      <c r="B84" s="285" t="s">
        <v>103</v>
      </c>
      <c r="C84" s="286">
        <f>C86+C88+C90</f>
        <v>20.85</v>
      </c>
      <c r="D84" s="287">
        <f t="shared" ref="D84:BO84" si="13">D86+D88+D90</f>
        <v>0</v>
      </c>
      <c r="E84" s="288">
        <f t="shared" si="13"/>
        <v>0</v>
      </c>
      <c r="F84" s="288">
        <f t="shared" si="13"/>
        <v>0</v>
      </c>
      <c r="G84" s="288">
        <f t="shared" si="13"/>
        <v>0</v>
      </c>
      <c r="H84" s="288">
        <f t="shared" si="13"/>
        <v>0</v>
      </c>
      <c r="I84" s="288">
        <f t="shared" si="13"/>
        <v>0</v>
      </c>
      <c r="J84" s="288">
        <f t="shared" si="13"/>
        <v>0</v>
      </c>
      <c r="K84" s="288">
        <f t="shared" si="13"/>
        <v>3.1</v>
      </c>
      <c r="L84" s="288">
        <f t="shared" si="13"/>
        <v>0</v>
      </c>
      <c r="M84" s="288">
        <f t="shared" si="13"/>
        <v>0</v>
      </c>
      <c r="N84" s="288">
        <f t="shared" si="13"/>
        <v>0</v>
      </c>
      <c r="O84" s="288">
        <f t="shared" si="13"/>
        <v>0</v>
      </c>
      <c r="P84" s="288">
        <f t="shared" si="13"/>
        <v>0</v>
      </c>
      <c r="Q84" s="288">
        <f t="shared" si="13"/>
        <v>0</v>
      </c>
      <c r="R84" s="288">
        <f t="shared" si="13"/>
        <v>0</v>
      </c>
      <c r="S84" s="288">
        <f t="shared" si="13"/>
        <v>0</v>
      </c>
      <c r="T84" s="286">
        <f t="shared" si="13"/>
        <v>0</v>
      </c>
      <c r="U84" s="287">
        <f t="shared" si="13"/>
        <v>0</v>
      </c>
      <c r="V84" s="288">
        <f t="shared" si="13"/>
        <v>0</v>
      </c>
      <c r="W84" s="288">
        <f t="shared" si="13"/>
        <v>0</v>
      </c>
      <c r="X84" s="288">
        <f t="shared" si="13"/>
        <v>0</v>
      </c>
      <c r="Y84" s="288">
        <f t="shared" si="13"/>
        <v>0</v>
      </c>
      <c r="Z84" s="288">
        <f t="shared" si="13"/>
        <v>0</v>
      </c>
      <c r="AA84" s="288">
        <f t="shared" si="13"/>
        <v>0</v>
      </c>
      <c r="AB84" s="288">
        <f t="shared" si="13"/>
        <v>0</v>
      </c>
      <c r="AC84" s="288">
        <f t="shared" si="13"/>
        <v>0</v>
      </c>
      <c r="AD84" s="288">
        <f t="shared" si="13"/>
        <v>0</v>
      </c>
      <c r="AE84" s="288">
        <f t="shared" si="13"/>
        <v>0</v>
      </c>
      <c r="AF84" s="288">
        <f t="shared" si="13"/>
        <v>0</v>
      </c>
      <c r="AG84" s="288">
        <f t="shared" si="13"/>
        <v>0</v>
      </c>
      <c r="AH84" s="288">
        <f t="shared" si="13"/>
        <v>0</v>
      </c>
      <c r="AI84" s="288">
        <f t="shared" si="13"/>
        <v>0</v>
      </c>
      <c r="AJ84" s="288">
        <f t="shared" si="13"/>
        <v>0</v>
      </c>
      <c r="AK84" s="288">
        <f t="shared" si="13"/>
        <v>0</v>
      </c>
      <c r="AL84" s="288">
        <f t="shared" si="13"/>
        <v>0</v>
      </c>
      <c r="AM84" s="288">
        <f t="shared" si="13"/>
        <v>0</v>
      </c>
      <c r="AN84" s="288">
        <f t="shared" si="13"/>
        <v>0</v>
      </c>
      <c r="AO84" s="288">
        <f t="shared" si="13"/>
        <v>0</v>
      </c>
      <c r="AP84" s="288">
        <f t="shared" si="13"/>
        <v>0</v>
      </c>
      <c r="AQ84" s="288">
        <f t="shared" si="13"/>
        <v>0</v>
      </c>
      <c r="AR84" s="286">
        <f t="shared" si="13"/>
        <v>0</v>
      </c>
      <c r="AS84" s="287">
        <f t="shared" si="13"/>
        <v>0</v>
      </c>
      <c r="AT84" s="288">
        <f t="shared" si="13"/>
        <v>0</v>
      </c>
      <c r="AU84" s="288">
        <f t="shared" si="13"/>
        <v>0.76</v>
      </c>
      <c r="AV84" s="288">
        <f t="shared" si="13"/>
        <v>0</v>
      </c>
      <c r="AW84" s="288">
        <f t="shared" si="13"/>
        <v>1.2200000000000002</v>
      </c>
      <c r="AX84" s="288">
        <f t="shared" si="13"/>
        <v>0</v>
      </c>
      <c r="AY84" s="288">
        <f t="shared" si="13"/>
        <v>0</v>
      </c>
      <c r="AZ84" s="288">
        <f t="shared" si="13"/>
        <v>0</v>
      </c>
      <c r="BA84" s="288">
        <f t="shared" si="13"/>
        <v>1.2200000000000002</v>
      </c>
      <c r="BB84" s="286">
        <f t="shared" si="13"/>
        <v>1.2200000000000002</v>
      </c>
      <c r="BC84" s="287">
        <f t="shared" si="13"/>
        <v>8.07</v>
      </c>
      <c r="BD84" s="288">
        <f t="shared" si="13"/>
        <v>0</v>
      </c>
      <c r="BE84" s="288">
        <f t="shared" si="13"/>
        <v>0</v>
      </c>
      <c r="BF84" s="288">
        <f t="shared" si="13"/>
        <v>0</v>
      </c>
      <c r="BG84" s="288">
        <f t="shared" si="13"/>
        <v>0</v>
      </c>
      <c r="BH84" s="288">
        <f t="shared" si="13"/>
        <v>0</v>
      </c>
      <c r="BI84" s="288">
        <f t="shared" si="13"/>
        <v>0</v>
      </c>
      <c r="BJ84" s="288">
        <f t="shared" si="13"/>
        <v>0</v>
      </c>
      <c r="BK84" s="288">
        <f t="shared" si="13"/>
        <v>5.26</v>
      </c>
      <c r="BL84" s="288">
        <f t="shared" si="13"/>
        <v>0</v>
      </c>
      <c r="BM84" s="286">
        <f t="shared" si="13"/>
        <v>0</v>
      </c>
      <c r="BN84" s="287">
        <f t="shared" si="13"/>
        <v>0</v>
      </c>
      <c r="BO84" s="288">
        <f t="shared" si="13"/>
        <v>0</v>
      </c>
      <c r="BP84" s="288">
        <f t="shared" ref="BP84:CW84" si="14">BP86+BP88+BP90</f>
        <v>0</v>
      </c>
      <c r="BQ84" s="288">
        <f t="shared" si="14"/>
        <v>0</v>
      </c>
      <c r="BR84" s="288">
        <f t="shared" si="14"/>
        <v>0</v>
      </c>
      <c r="BS84" s="288">
        <f t="shared" si="14"/>
        <v>0</v>
      </c>
      <c r="BT84" s="288">
        <f t="shared" si="14"/>
        <v>0</v>
      </c>
      <c r="BU84" s="288">
        <f t="shared" si="14"/>
        <v>0</v>
      </c>
      <c r="BV84" s="288">
        <f t="shared" si="14"/>
        <v>0</v>
      </c>
      <c r="BW84" s="288">
        <f t="shared" si="14"/>
        <v>0</v>
      </c>
      <c r="BX84" s="288">
        <f t="shared" si="14"/>
        <v>0</v>
      </c>
      <c r="BY84" s="288">
        <f t="shared" si="14"/>
        <v>0</v>
      </c>
      <c r="BZ84" s="288">
        <f t="shared" si="14"/>
        <v>0</v>
      </c>
      <c r="CA84" s="288">
        <f t="shared" si="14"/>
        <v>0</v>
      </c>
      <c r="CB84" s="288">
        <f t="shared" si="14"/>
        <v>0</v>
      </c>
      <c r="CC84" s="288">
        <f t="shared" si="14"/>
        <v>0</v>
      </c>
      <c r="CD84" s="288">
        <f t="shared" si="14"/>
        <v>0</v>
      </c>
      <c r="CE84" s="288">
        <f t="shared" si="14"/>
        <v>0</v>
      </c>
      <c r="CF84" s="288">
        <f t="shared" si="14"/>
        <v>0</v>
      </c>
      <c r="CG84" s="288">
        <f t="shared" si="14"/>
        <v>0</v>
      </c>
      <c r="CH84" s="288">
        <f t="shared" si="14"/>
        <v>0</v>
      </c>
      <c r="CI84" s="288">
        <f t="shared" si="14"/>
        <v>0</v>
      </c>
      <c r="CJ84" s="288">
        <f t="shared" si="14"/>
        <v>0</v>
      </c>
      <c r="CK84" s="288">
        <f t="shared" si="14"/>
        <v>0</v>
      </c>
      <c r="CL84" s="288">
        <f t="shared" si="14"/>
        <v>0</v>
      </c>
      <c r="CM84" s="288">
        <f t="shared" si="14"/>
        <v>0</v>
      </c>
      <c r="CN84" s="288">
        <f t="shared" si="14"/>
        <v>0</v>
      </c>
      <c r="CO84" s="288">
        <f t="shared" si="14"/>
        <v>0</v>
      </c>
      <c r="CP84" s="288">
        <f t="shared" si="14"/>
        <v>0</v>
      </c>
      <c r="CQ84" s="288">
        <f t="shared" si="14"/>
        <v>0</v>
      </c>
      <c r="CR84" s="288">
        <f t="shared" si="14"/>
        <v>0</v>
      </c>
      <c r="CS84" s="288">
        <f t="shared" si="14"/>
        <v>0</v>
      </c>
      <c r="CT84" s="288">
        <f t="shared" si="14"/>
        <v>0</v>
      </c>
      <c r="CU84" s="288">
        <f t="shared" si="14"/>
        <v>0</v>
      </c>
      <c r="CV84" s="288">
        <f t="shared" si="14"/>
        <v>0</v>
      </c>
      <c r="CW84" s="286">
        <f t="shared" si="14"/>
        <v>0</v>
      </c>
    </row>
    <row r="85" spans="1:101" s="275" customFormat="1" ht="15.75">
      <c r="A85" s="272" t="s">
        <v>168</v>
      </c>
      <c r="B85" s="232" t="s">
        <v>128</v>
      </c>
      <c r="C85" s="266">
        <f t="shared" ref="C85:C94" si="15">SUM(D85:CV85)</f>
        <v>0</v>
      </c>
      <c r="D85" s="234"/>
      <c r="E85" s="235"/>
      <c r="F85" s="235"/>
      <c r="G85" s="235"/>
      <c r="H85" s="235"/>
      <c r="I85" s="235"/>
      <c r="J85" s="250"/>
      <c r="K85" s="235"/>
      <c r="L85" s="235"/>
      <c r="M85" s="235"/>
      <c r="N85" s="250"/>
      <c r="O85" s="235"/>
      <c r="P85" s="250"/>
      <c r="Q85" s="250"/>
      <c r="R85" s="250"/>
      <c r="S85" s="250"/>
      <c r="T85" s="239"/>
      <c r="U85" s="249"/>
      <c r="V85" s="250"/>
      <c r="W85" s="250"/>
      <c r="X85" s="250"/>
      <c r="Y85" s="250"/>
      <c r="Z85" s="250"/>
      <c r="AA85" s="250"/>
      <c r="AB85" s="250"/>
      <c r="AC85" s="250"/>
      <c r="AD85" s="250"/>
      <c r="AE85" s="250"/>
      <c r="AF85" s="250"/>
      <c r="AG85" s="250"/>
      <c r="AH85" s="250"/>
      <c r="AI85" s="250"/>
      <c r="AJ85" s="250"/>
      <c r="AK85" s="250"/>
      <c r="AL85" s="250"/>
      <c r="AM85" s="250"/>
      <c r="AN85" s="273"/>
      <c r="AO85" s="250"/>
      <c r="AP85" s="250"/>
      <c r="AQ85" s="250"/>
      <c r="AR85" s="239"/>
      <c r="AS85" s="245"/>
      <c r="AT85" s="250"/>
      <c r="AU85" s="250"/>
      <c r="AV85" s="250"/>
      <c r="AW85" s="250"/>
      <c r="AX85" s="250"/>
      <c r="AY85" s="250"/>
      <c r="AZ85" s="250"/>
      <c r="BA85" s="242"/>
      <c r="BB85" s="252"/>
      <c r="BC85" s="234"/>
      <c r="BD85" s="235"/>
      <c r="BE85" s="235"/>
      <c r="BF85" s="235"/>
      <c r="BG85" s="235"/>
      <c r="BH85" s="235"/>
      <c r="BI85" s="235"/>
      <c r="BJ85" s="235"/>
      <c r="BK85" s="235"/>
      <c r="BL85" s="235"/>
      <c r="BM85" s="239"/>
      <c r="BN85" s="249"/>
      <c r="BO85" s="250"/>
      <c r="BP85" s="235"/>
      <c r="BQ85" s="235"/>
      <c r="BR85" s="235"/>
      <c r="BS85" s="235"/>
      <c r="BT85" s="235"/>
      <c r="BU85" s="235"/>
      <c r="BV85" s="235"/>
      <c r="BW85" s="235"/>
      <c r="BX85" s="235"/>
      <c r="BY85" s="235"/>
      <c r="BZ85" s="235"/>
      <c r="CA85" s="235"/>
      <c r="CB85" s="235"/>
      <c r="CC85" s="235"/>
      <c r="CD85" s="235"/>
      <c r="CE85" s="235"/>
      <c r="CF85" s="235"/>
      <c r="CG85" s="235"/>
      <c r="CH85" s="235"/>
      <c r="CI85" s="235"/>
      <c r="CJ85" s="235"/>
      <c r="CK85" s="235"/>
      <c r="CL85" s="235"/>
      <c r="CM85" s="235"/>
      <c r="CN85" s="235"/>
      <c r="CO85" s="235"/>
      <c r="CP85" s="235"/>
      <c r="CQ85" s="235"/>
      <c r="CR85" s="235"/>
      <c r="CS85" s="235"/>
      <c r="CT85" s="235"/>
      <c r="CU85" s="235"/>
      <c r="CV85" s="235"/>
      <c r="CW85" s="239"/>
    </row>
    <row r="86" spans="1:101" s="275" customFormat="1" ht="15.75">
      <c r="A86" s="272" t="s">
        <v>169</v>
      </c>
      <c r="B86" s="232" t="s">
        <v>103</v>
      </c>
      <c r="C86" s="233">
        <f t="shared" si="15"/>
        <v>0</v>
      </c>
      <c r="D86" s="245"/>
      <c r="E86" s="242"/>
      <c r="F86" s="242"/>
      <c r="G86" s="242"/>
      <c r="H86" s="242"/>
      <c r="I86" s="242"/>
      <c r="J86" s="242"/>
      <c r="K86" s="242"/>
      <c r="L86" s="242"/>
      <c r="M86" s="242"/>
      <c r="N86" s="242"/>
      <c r="O86" s="242"/>
      <c r="P86" s="242"/>
      <c r="Q86" s="242"/>
      <c r="R86" s="242"/>
      <c r="S86" s="242"/>
      <c r="T86" s="244"/>
      <c r="U86" s="245"/>
      <c r="V86" s="242"/>
      <c r="W86" s="242"/>
      <c r="X86" s="242"/>
      <c r="Y86" s="242"/>
      <c r="Z86" s="242"/>
      <c r="AA86" s="242"/>
      <c r="AB86" s="242"/>
      <c r="AC86" s="242"/>
      <c r="AD86" s="242"/>
      <c r="AE86" s="242"/>
      <c r="AF86" s="242"/>
      <c r="AG86" s="242"/>
      <c r="AH86" s="242"/>
      <c r="AI86" s="242"/>
      <c r="AJ86" s="242"/>
      <c r="AK86" s="242"/>
      <c r="AL86" s="242"/>
      <c r="AM86" s="242"/>
      <c r="AN86" s="273"/>
      <c r="AO86" s="242"/>
      <c r="AP86" s="242"/>
      <c r="AQ86" s="242"/>
      <c r="AR86" s="244"/>
      <c r="AS86" s="245"/>
      <c r="AT86" s="242"/>
      <c r="AU86" s="242"/>
      <c r="AV86" s="242"/>
      <c r="AW86" s="242"/>
      <c r="AX86" s="242"/>
      <c r="AY86" s="242"/>
      <c r="AZ86" s="242"/>
      <c r="BA86" s="242"/>
      <c r="BB86" s="244"/>
      <c r="BC86" s="245"/>
      <c r="BD86" s="242"/>
      <c r="BE86" s="242"/>
      <c r="BF86" s="242"/>
      <c r="BG86" s="242"/>
      <c r="BH86" s="242"/>
      <c r="BI86" s="242"/>
      <c r="BJ86" s="242"/>
      <c r="BK86" s="242"/>
      <c r="BL86" s="242"/>
      <c r="BM86" s="244"/>
      <c r="BN86" s="245"/>
      <c r="BO86" s="242"/>
      <c r="BP86" s="242"/>
      <c r="BQ86" s="242"/>
      <c r="BR86" s="242"/>
      <c r="BS86" s="242"/>
      <c r="BT86" s="242"/>
      <c r="BU86" s="242"/>
      <c r="BV86" s="242"/>
      <c r="BW86" s="242"/>
      <c r="BX86" s="242"/>
      <c r="BY86" s="242"/>
      <c r="BZ86" s="242"/>
      <c r="CA86" s="242"/>
      <c r="CB86" s="242"/>
      <c r="CC86" s="242"/>
      <c r="CD86" s="242"/>
      <c r="CE86" s="242"/>
      <c r="CF86" s="242"/>
      <c r="CG86" s="242"/>
      <c r="CH86" s="242"/>
      <c r="CI86" s="242"/>
      <c r="CJ86" s="242"/>
      <c r="CK86" s="242"/>
      <c r="CL86" s="242"/>
      <c r="CM86" s="242"/>
      <c r="CN86" s="242"/>
      <c r="CO86" s="242"/>
      <c r="CP86" s="242"/>
      <c r="CQ86" s="242"/>
      <c r="CR86" s="242"/>
      <c r="CS86" s="242"/>
      <c r="CT86" s="242"/>
      <c r="CU86" s="242"/>
      <c r="CV86" s="242"/>
      <c r="CW86" s="244"/>
    </row>
    <row r="87" spans="1:101" ht="15.75">
      <c r="A87" s="267" t="s">
        <v>170</v>
      </c>
      <c r="B87" s="232" t="s">
        <v>122</v>
      </c>
      <c r="C87" s="268">
        <f t="shared" si="15"/>
        <v>12</v>
      </c>
      <c r="D87" s="234"/>
      <c r="E87" s="235"/>
      <c r="F87" s="282"/>
      <c r="G87" s="241"/>
      <c r="H87" s="241"/>
      <c r="I87" s="241"/>
      <c r="J87" s="235"/>
      <c r="K87" s="282">
        <f>1</f>
        <v>1</v>
      </c>
      <c r="L87" s="282"/>
      <c r="M87" s="282"/>
      <c r="N87" s="282"/>
      <c r="O87" s="282"/>
      <c r="P87" s="235"/>
      <c r="Q87" s="282"/>
      <c r="R87" s="282"/>
      <c r="S87" s="282"/>
      <c r="T87" s="300"/>
      <c r="U87" s="240"/>
      <c r="V87" s="235"/>
      <c r="W87" s="235"/>
      <c r="X87" s="282"/>
      <c r="Y87" s="282"/>
      <c r="Z87" s="282"/>
      <c r="AA87" s="282"/>
      <c r="AB87" s="235"/>
      <c r="AC87" s="282"/>
      <c r="AD87" s="282"/>
      <c r="AE87" s="282"/>
      <c r="AF87" s="282"/>
      <c r="AG87" s="282"/>
      <c r="AH87" s="282"/>
      <c r="AI87" s="282"/>
      <c r="AJ87" s="282"/>
      <c r="AK87" s="282"/>
      <c r="AL87" s="235"/>
      <c r="AM87" s="235"/>
      <c r="AN87" s="238"/>
      <c r="AO87" s="282"/>
      <c r="AP87" s="282"/>
      <c r="AQ87" s="282"/>
      <c r="AR87" s="300"/>
      <c r="AS87" s="240"/>
      <c r="AT87" s="236"/>
      <c r="AU87" s="301">
        <v>2</v>
      </c>
      <c r="AV87" s="260"/>
      <c r="AW87" s="260">
        <f t="shared" ref="AW87" si="16">1+1</f>
        <v>2</v>
      </c>
      <c r="AX87" s="301"/>
      <c r="AY87" s="236"/>
      <c r="AZ87" s="301"/>
      <c r="BA87" s="260">
        <f t="shared" ref="BA87:BB87" si="17">1+1</f>
        <v>2</v>
      </c>
      <c r="BB87" s="260">
        <f t="shared" si="17"/>
        <v>2</v>
      </c>
      <c r="BC87" s="294">
        <f>2</f>
        <v>2</v>
      </c>
      <c r="BD87" s="282"/>
      <c r="BE87" s="282"/>
      <c r="BF87" s="282"/>
      <c r="BG87" s="282"/>
      <c r="BH87" s="282"/>
      <c r="BI87" s="241"/>
      <c r="BJ87" s="282"/>
      <c r="BK87" s="282">
        <f>1</f>
        <v>1</v>
      </c>
      <c r="BL87" s="235"/>
      <c r="BM87" s="300"/>
      <c r="BN87" s="234"/>
      <c r="BO87" s="282"/>
      <c r="BP87" s="282"/>
      <c r="BQ87" s="282"/>
      <c r="BR87" s="235"/>
      <c r="BS87" s="282"/>
      <c r="BT87" s="282"/>
      <c r="BU87" s="282"/>
      <c r="BV87" s="282"/>
      <c r="BW87" s="235"/>
      <c r="BX87" s="282"/>
      <c r="BY87" s="282"/>
      <c r="BZ87" s="235"/>
      <c r="CA87" s="282"/>
      <c r="CB87" s="282"/>
      <c r="CC87" s="282"/>
      <c r="CD87" s="235"/>
      <c r="CE87" s="282"/>
      <c r="CF87" s="282"/>
      <c r="CG87" s="282"/>
      <c r="CH87" s="282"/>
      <c r="CI87" s="282"/>
      <c r="CJ87" s="235"/>
      <c r="CK87" s="282"/>
      <c r="CL87" s="282"/>
      <c r="CM87" s="235"/>
      <c r="CN87" s="282"/>
      <c r="CO87" s="235"/>
      <c r="CP87" s="235"/>
      <c r="CQ87" s="235"/>
      <c r="CR87" s="235"/>
      <c r="CS87" s="282"/>
      <c r="CT87" s="282"/>
      <c r="CU87" s="235"/>
      <c r="CV87" s="282"/>
      <c r="CW87" s="300"/>
    </row>
    <row r="88" spans="1:101" ht="15.75">
      <c r="A88" s="267" t="s">
        <v>171</v>
      </c>
      <c r="B88" s="232" t="s">
        <v>103</v>
      </c>
      <c r="C88" s="233">
        <f t="shared" si="15"/>
        <v>20.85</v>
      </c>
      <c r="D88" s="245"/>
      <c r="E88" s="242"/>
      <c r="F88" s="295"/>
      <c r="G88" s="295"/>
      <c r="H88" s="295"/>
      <c r="I88" s="295"/>
      <c r="J88" s="242"/>
      <c r="K88" s="295">
        <f>3.1</f>
        <v>3.1</v>
      </c>
      <c r="L88" s="295"/>
      <c r="M88" s="295"/>
      <c r="N88" s="295"/>
      <c r="O88" s="295"/>
      <c r="P88" s="242"/>
      <c r="Q88" s="295"/>
      <c r="R88" s="295"/>
      <c r="S88" s="295"/>
      <c r="T88" s="244"/>
      <c r="U88" s="255"/>
      <c r="V88" s="243"/>
      <c r="W88" s="243"/>
      <c r="X88" s="242"/>
      <c r="Y88" s="242"/>
      <c r="Z88" s="242"/>
      <c r="AA88" s="242"/>
      <c r="AB88" s="242"/>
      <c r="AC88" s="242"/>
      <c r="AD88" s="242"/>
      <c r="AE88" s="242"/>
      <c r="AF88" s="242"/>
      <c r="AG88" s="242"/>
      <c r="AH88" s="242"/>
      <c r="AI88" s="242"/>
      <c r="AJ88" s="242"/>
      <c r="AK88" s="242"/>
      <c r="AL88" s="242"/>
      <c r="AM88" s="242"/>
      <c r="AN88" s="238"/>
      <c r="AO88" s="242"/>
      <c r="AP88" s="242"/>
      <c r="AQ88" s="242"/>
      <c r="AR88" s="244"/>
      <c r="AS88" s="245"/>
      <c r="AT88" s="295"/>
      <c r="AU88" s="295">
        <v>0.76</v>
      </c>
      <c r="AV88" s="295"/>
      <c r="AW88" s="295">
        <f>0.55+0.67</f>
        <v>1.2200000000000002</v>
      </c>
      <c r="AX88" s="295"/>
      <c r="AY88" s="295"/>
      <c r="AZ88" s="295"/>
      <c r="BA88" s="295">
        <f>0.55+0.67</f>
        <v>1.2200000000000002</v>
      </c>
      <c r="BB88" s="295">
        <f>0.55+0.67</f>
        <v>1.2200000000000002</v>
      </c>
      <c r="BC88" s="296">
        <f>8.07</f>
        <v>8.07</v>
      </c>
      <c r="BD88" s="295"/>
      <c r="BE88" s="295"/>
      <c r="BF88" s="295"/>
      <c r="BG88" s="295"/>
      <c r="BH88" s="295"/>
      <c r="BI88" s="243"/>
      <c r="BJ88" s="295"/>
      <c r="BK88" s="295">
        <f>5.26</f>
        <v>5.26</v>
      </c>
      <c r="BL88" s="243"/>
      <c r="BM88" s="244"/>
      <c r="BN88" s="245"/>
      <c r="BO88" s="295"/>
      <c r="BP88" s="295"/>
      <c r="BQ88" s="295"/>
      <c r="BR88" s="295"/>
      <c r="BS88" s="295"/>
      <c r="BT88" s="295"/>
      <c r="BU88" s="295"/>
      <c r="BV88" s="295"/>
      <c r="BW88" s="295"/>
      <c r="BX88" s="295"/>
      <c r="BY88" s="295"/>
      <c r="BZ88" s="295"/>
      <c r="CA88" s="295"/>
      <c r="CB88" s="295"/>
      <c r="CC88" s="295"/>
      <c r="CD88" s="242"/>
      <c r="CE88" s="295"/>
      <c r="CF88" s="295"/>
      <c r="CG88" s="295"/>
      <c r="CH88" s="295"/>
      <c r="CI88" s="295"/>
      <c r="CJ88" s="242"/>
      <c r="CK88" s="295"/>
      <c r="CL88" s="295"/>
      <c r="CM88" s="242"/>
      <c r="CN88" s="295"/>
      <c r="CO88" s="242"/>
      <c r="CP88" s="242"/>
      <c r="CQ88" s="242"/>
      <c r="CR88" s="295"/>
      <c r="CS88" s="295"/>
      <c r="CT88" s="295"/>
      <c r="CU88" s="295"/>
      <c r="CV88" s="242"/>
      <c r="CW88" s="244"/>
    </row>
    <row r="89" spans="1:101" s="275" customFormat="1" ht="15.75">
      <c r="A89" s="272" t="s">
        <v>172</v>
      </c>
      <c r="B89" s="232" t="s">
        <v>122</v>
      </c>
      <c r="C89" s="268">
        <f t="shared" si="15"/>
        <v>0</v>
      </c>
      <c r="D89" s="234"/>
      <c r="E89" s="235"/>
      <c r="F89" s="235"/>
      <c r="G89" s="235"/>
      <c r="H89" s="235"/>
      <c r="I89" s="235"/>
      <c r="J89" s="235"/>
      <c r="K89" s="235"/>
      <c r="L89" s="235"/>
      <c r="M89" s="235"/>
      <c r="N89" s="235"/>
      <c r="O89" s="235"/>
      <c r="P89" s="235"/>
      <c r="Q89" s="235"/>
      <c r="R89" s="235"/>
      <c r="S89" s="235"/>
      <c r="T89" s="239"/>
      <c r="U89" s="234"/>
      <c r="V89" s="235"/>
      <c r="W89" s="235"/>
      <c r="X89" s="235"/>
      <c r="Y89" s="235"/>
      <c r="Z89" s="235"/>
      <c r="AA89" s="235"/>
      <c r="AB89" s="235"/>
      <c r="AC89" s="235"/>
      <c r="AD89" s="235"/>
      <c r="AE89" s="235"/>
      <c r="AF89" s="235"/>
      <c r="AG89" s="235"/>
      <c r="AH89" s="235"/>
      <c r="AI89" s="235"/>
      <c r="AJ89" s="235"/>
      <c r="AK89" s="235"/>
      <c r="AL89" s="235"/>
      <c r="AM89" s="235"/>
      <c r="AN89" s="273"/>
      <c r="AO89" s="235"/>
      <c r="AP89" s="235"/>
      <c r="AQ89" s="235"/>
      <c r="AR89" s="239"/>
      <c r="AS89" s="269"/>
      <c r="AT89" s="260"/>
      <c r="AU89" s="260"/>
      <c r="AV89" s="260"/>
      <c r="AW89" s="260"/>
      <c r="AX89" s="260"/>
      <c r="AY89" s="260"/>
      <c r="AZ89" s="260"/>
      <c r="BA89" s="260"/>
      <c r="BB89" s="281"/>
      <c r="BC89" s="234"/>
      <c r="BD89" s="235"/>
      <c r="BE89" s="235"/>
      <c r="BF89" s="235"/>
      <c r="BG89" s="235"/>
      <c r="BH89" s="235"/>
      <c r="BI89" s="235"/>
      <c r="BJ89" s="235"/>
      <c r="BK89" s="235"/>
      <c r="BL89" s="235"/>
      <c r="BM89" s="239"/>
      <c r="BN89" s="234"/>
      <c r="BO89" s="235"/>
      <c r="BP89" s="235"/>
      <c r="BQ89" s="235"/>
      <c r="BR89" s="235"/>
      <c r="BS89" s="235"/>
      <c r="BT89" s="235"/>
      <c r="BU89" s="235"/>
      <c r="BV89" s="235"/>
      <c r="BW89" s="235"/>
      <c r="BX89" s="235"/>
      <c r="BY89" s="235"/>
      <c r="BZ89" s="235"/>
      <c r="CA89" s="235"/>
      <c r="CB89" s="235"/>
      <c r="CC89" s="235"/>
      <c r="CD89" s="235"/>
      <c r="CE89" s="235"/>
      <c r="CF89" s="235"/>
      <c r="CG89" s="235"/>
      <c r="CH89" s="235"/>
      <c r="CI89" s="235"/>
      <c r="CJ89" s="235"/>
      <c r="CK89" s="235"/>
      <c r="CL89" s="235"/>
      <c r="CM89" s="235"/>
      <c r="CN89" s="235"/>
      <c r="CO89" s="235"/>
      <c r="CP89" s="235"/>
      <c r="CQ89" s="235"/>
      <c r="CR89" s="235"/>
      <c r="CS89" s="235"/>
      <c r="CT89" s="235"/>
      <c r="CU89" s="235"/>
      <c r="CV89" s="235"/>
      <c r="CW89" s="239"/>
    </row>
    <row r="90" spans="1:101" s="275" customFormat="1" ht="18.75" customHeight="1">
      <c r="A90" s="272"/>
      <c r="B90" s="232" t="s">
        <v>103</v>
      </c>
      <c r="C90" s="233">
        <f t="shared" si="15"/>
        <v>0</v>
      </c>
      <c r="D90" s="245"/>
      <c r="E90" s="242"/>
      <c r="F90" s="242"/>
      <c r="G90" s="242"/>
      <c r="H90" s="242"/>
      <c r="I90" s="242"/>
      <c r="J90" s="242"/>
      <c r="K90" s="242"/>
      <c r="L90" s="242"/>
      <c r="M90" s="242"/>
      <c r="N90" s="242"/>
      <c r="O90" s="242"/>
      <c r="P90" s="242"/>
      <c r="Q90" s="242"/>
      <c r="R90" s="242"/>
      <c r="S90" s="242"/>
      <c r="T90" s="244"/>
      <c r="U90" s="245"/>
      <c r="V90" s="242"/>
      <c r="W90" s="242"/>
      <c r="X90" s="242"/>
      <c r="Y90" s="242"/>
      <c r="Z90" s="242"/>
      <c r="AA90" s="242"/>
      <c r="AB90" s="242"/>
      <c r="AC90" s="242"/>
      <c r="AD90" s="242"/>
      <c r="AE90" s="242"/>
      <c r="AF90" s="242"/>
      <c r="AG90" s="242"/>
      <c r="AH90" s="242"/>
      <c r="AI90" s="242"/>
      <c r="AJ90" s="242"/>
      <c r="AK90" s="242"/>
      <c r="AL90" s="242"/>
      <c r="AM90" s="242"/>
      <c r="AN90" s="273"/>
      <c r="AO90" s="242"/>
      <c r="AP90" s="242"/>
      <c r="AQ90" s="242"/>
      <c r="AR90" s="244"/>
      <c r="AS90" s="245"/>
      <c r="AT90" s="242"/>
      <c r="AU90" s="242"/>
      <c r="AV90" s="242"/>
      <c r="AW90" s="242"/>
      <c r="AX90" s="242"/>
      <c r="AY90" s="242"/>
      <c r="AZ90" s="242"/>
      <c r="BA90" s="250"/>
      <c r="BB90" s="252"/>
      <c r="BC90" s="245"/>
      <c r="BD90" s="242"/>
      <c r="BE90" s="242"/>
      <c r="BF90" s="242"/>
      <c r="BG90" s="242"/>
      <c r="BH90" s="242"/>
      <c r="BI90" s="242"/>
      <c r="BJ90" s="242"/>
      <c r="BK90" s="242"/>
      <c r="BL90" s="242"/>
      <c r="BM90" s="244"/>
      <c r="BN90" s="245"/>
      <c r="BO90" s="242"/>
      <c r="BP90" s="242"/>
      <c r="BQ90" s="242"/>
      <c r="BR90" s="242"/>
      <c r="BS90" s="242"/>
      <c r="BT90" s="242"/>
      <c r="BU90" s="242"/>
      <c r="BV90" s="242"/>
      <c r="BW90" s="242"/>
      <c r="BX90" s="242"/>
      <c r="BY90" s="242"/>
      <c r="BZ90" s="242"/>
      <c r="CA90" s="242"/>
      <c r="CB90" s="242"/>
      <c r="CC90" s="242"/>
      <c r="CD90" s="242"/>
      <c r="CE90" s="242"/>
      <c r="CF90" s="242"/>
      <c r="CG90" s="242"/>
      <c r="CH90" s="242"/>
      <c r="CI90" s="242"/>
      <c r="CJ90" s="242"/>
      <c r="CK90" s="242"/>
      <c r="CL90" s="242"/>
      <c r="CM90" s="242"/>
      <c r="CN90" s="242"/>
      <c r="CO90" s="242"/>
      <c r="CP90" s="242"/>
      <c r="CQ90" s="242"/>
      <c r="CR90" s="242"/>
      <c r="CS90" s="242"/>
      <c r="CT90" s="242"/>
      <c r="CU90" s="242"/>
      <c r="CV90" s="242"/>
      <c r="CW90" s="244"/>
    </row>
    <row r="91" spans="1:101" s="275" customFormat="1" ht="18.75" customHeight="1">
      <c r="A91" s="302" t="s">
        <v>173</v>
      </c>
      <c r="B91" s="303" t="s">
        <v>103</v>
      </c>
      <c r="C91" s="304">
        <f t="shared" si="15"/>
        <v>0</v>
      </c>
      <c r="D91" s="305"/>
      <c r="E91" s="306"/>
      <c r="F91" s="306"/>
      <c r="G91" s="306"/>
      <c r="H91" s="306"/>
      <c r="I91" s="306"/>
      <c r="J91" s="306"/>
      <c r="K91" s="306"/>
      <c r="L91" s="306"/>
      <c r="M91" s="306"/>
      <c r="N91" s="306"/>
      <c r="O91" s="306"/>
      <c r="P91" s="306"/>
      <c r="Q91" s="306"/>
      <c r="R91" s="306"/>
      <c r="S91" s="306"/>
      <c r="T91" s="307"/>
      <c r="U91" s="305"/>
      <c r="V91" s="306"/>
      <c r="W91" s="306"/>
      <c r="X91" s="306"/>
      <c r="Y91" s="306"/>
      <c r="Z91" s="306"/>
      <c r="AA91" s="306"/>
      <c r="AB91" s="306"/>
      <c r="AC91" s="306"/>
      <c r="AD91" s="306"/>
      <c r="AE91" s="306"/>
      <c r="AF91" s="306"/>
      <c r="AG91" s="306"/>
      <c r="AH91" s="306"/>
      <c r="AI91" s="306"/>
      <c r="AJ91" s="306"/>
      <c r="AK91" s="306"/>
      <c r="AL91" s="306"/>
      <c r="AM91" s="306"/>
      <c r="AN91" s="308"/>
      <c r="AO91" s="306"/>
      <c r="AP91" s="306"/>
      <c r="AQ91" s="306"/>
      <c r="AR91" s="307"/>
      <c r="AS91" s="305"/>
      <c r="AT91" s="306"/>
      <c r="AU91" s="306"/>
      <c r="AV91" s="306"/>
      <c r="AW91" s="306"/>
      <c r="AX91" s="306"/>
      <c r="AY91" s="306"/>
      <c r="AZ91" s="306"/>
      <c r="BA91" s="306"/>
      <c r="BB91" s="309"/>
      <c r="BC91" s="310"/>
      <c r="BD91" s="306"/>
      <c r="BE91" s="306"/>
      <c r="BF91" s="306"/>
      <c r="BG91" s="306"/>
      <c r="BH91" s="306"/>
      <c r="BI91" s="306"/>
      <c r="BJ91" s="306"/>
      <c r="BK91" s="306"/>
      <c r="BL91" s="306"/>
      <c r="BM91" s="307"/>
      <c r="BN91" s="305"/>
      <c r="BO91" s="306"/>
      <c r="BP91" s="306"/>
      <c r="BQ91" s="306"/>
      <c r="BR91" s="306"/>
      <c r="BS91" s="306"/>
      <c r="BT91" s="306"/>
      <c r="BU91" s="306"/>
      <c r="BV91" s="306"/>
      <c r="BW91" s="306"/>
      <c r="BX91" s="306"/>
      <c r="BY91" s="306"/>
      <c r="BZ91" s="306"/>
      <c r="CA91" s="306"/>
      <c r="CB91" s="306"/>
      <c r="CC91" s="306"/>
      <c r="CD91" s="306"/>
      <c r="CE91" s="306"/>
      <c r="CF91" s="306"/>
      <c r="CG91" s="306"/>
      <c r="CH91" s="306"/>
      <c r="CI91" s="306"/>
      <c r="CJ91" s="306"/>
      <c r="CK91" s="306"/>
      <c r="CL91" s="306"/>
      <c r="CM91" s="306"/>
      <c r="CN91" s="306"/>
      <c r="CO91" s="306"/>
      <c r="CP91" s="306"/>
      <c r="CQ91" s="306"/>
      <c r="CR91" s="306"/>
      <c r="CS91" s="306"/>
      <c r="CT91" s="306"/>
      <c r="CU91" s="306"/>
      <c r="CV91" s="306"/>
      <c r="CW91" s="307"/>
    </row>
    <row r="92" spans="1:101" s="275" customFormat="1" ht="18.75" customHeight="1">
      <c r="A92" s="256" t="s">
        <v>174</v>
      </c>
      <c r="B92" s="282" t="s">
        <v>103</v>
      </c>
      <c r="C92" s="233">
        <f t="shared" si="15"/>
        <v>0</v>
      </c>
      <c r="D92" s="245"/>
      <c r="E92" s="242"/>
      <c r="F92" s="242"/>
      <c r="G92" s="242"/>
      <c r="H92" s="242"/>
      <c r="I92" s="242"/>
      <c r="J92" s="242"/>
      <c r="K92" s="242"/>
      <c r="L92" s="242"/>
      <c r="M92" s="242"/>
      <c r="N92" s="242"/>
      <c r="O92" s="242"/>
      <c r="P92" s="242"/>
      <c r="Q92" s="242"/>
      <c r="R92" s="242"/>
      <c r="S92" s="242"/>
      <c r="T92" s="244"/>
      <c r="U92" s="245"/>
      <c r="V92" s="242"/>
      <c r="W92" s="242"/>
      <c r="X92" s="242"/>
      <c r="Y92" s="242"/>
      <c r="Z92" s="242"/>
      <c r="AA92" s="242"/>
      <c r="AB92" s="242"/>
      <c r="AC92" s="242"/>
      <c r="AD92" s="242"/>
      <c r="AE92" s="242"/>
      <c r="AF92" s="242"/>
      <c r="AG92" s="242"/>
      <c r="AH92" s="242"/>
      <c r="AI92" s="242"/>
      <c r="AJ92" s="242"/>
      <c r="AK92" s="242"/>
      <c r="AL92" s="242"/>
      <c r="AM92" s="242"/>
      <c r="AN92" s="273"/>
      <c r="AO92" s="242"/>
      <c r="AP92" s="242"/>
      <c r="AQ92" s="242"/>
      <c r="AR92" s="244"/>
      <c r="AS92" s="245"/>
      <c r="AT92" s="242"/>
      <c r="AU92" s="242"/>
      <c r="AV92" s="242"/>
      <c r="AW92" s="242"/>
      <c r="AX92" s="242"/>
      <c r="AY92" s="242"/>
      <c r="AZ92" s="242"/>
      <c r="BA92" s="242"/>
      <c r="BB92" s="252"/>
      <c r="BC92" s="249"/>
      <c r="BD92" s="242"/>
      <c r="BE92" s="242"/>
      <c r="BF92" s="242"/>
      <c r="BG92" s="242"/>
      <c r="BH92" s="242"/>
      <c r="BI92" s="242"/>
      <c r="BJ92" s="242"/>
      <c r="BK92" s="242"/>
      <c r="BL92" s="242"/>
      <c r="BM92" s="244"/>
      <c r="BN92" s="245"/>
      <c r="BO92" s="242"/>
      <c r="BP92" s="242"/>
      <c r="BQ92" s="242"/>
      <c r="BR92" s="242"/>
      <c r="BS92" s="242"/>
      <c r="BT92" s="242"/>
      <c r="BU92" s="242"/>
      <c r="BV92" s="242"/>
      <c r="BW92" s="242"/>
      <c r="BX92" s="242"/>
      <c r="BY92" s="242"/>
      <c r="BZ92" s="242"/>
      <c r="CA92" s="242"/>
      <c r="CB92" s="242"/>
      <c r="CC92" s="242"/>
      <c r="CD92" s="242"/>
      <c r="CE92" s="242"/>
      <c r="CF92" s="242"/>
      <c r="CG92" s="242"/>
      <c r="CH92" s="242"/>
      <c r="CI92" s="242"/>
      <c r="CJ92" s="242"/>
      <c r="CK92" s="242"/>
      <c r="CL92" s="242"/>
      <c r="CM92" s="242"/>
      <c r="CN92" s="242"/>
      <c r="CO92" s="242"/>
      <c r="CP92" s="242"/>
      <c r="CQ92" s="242"/>
      <c r="CR92" s="242"/>
      <c r="CS92" s="242"/>
      <c r="CT92" s="242"/>
      <c r="CU92" s="242"/>
      <c r="CV92" s="242"/>
      <c r="CW92" s="244"/>
    </row>
    <row r="93" spans="1:101" s="275" customFormat="1" ht="18.75" customHeight="1">
      <c r="A93" s="256" t="s">
        <v>175</v>
      </c>
      <c r="B93" s="282" t="s">
        <v>103</v>
      </c>
      <c r="C93" s="233">
        <f t="shared" si="15"/>
        <v>0</v>
      </c>
      <c r="D93" s="245"/>
      <c r="E93" s="242"/>
      <c r="F93" s="242"/>
      <c r="G93" s="242"/>
      <c r="H93" s="242"/>
      <c r="I93" s="242"/>
      <c r="J93" s="242"/>
      <c r="K93" s="242"/>
      <c r="L93" s="242"/>
      <c r="M93" s="242"/>
      <c r="N93" s="242"/>
      <c r="O93" s="242"/>
      <c r="P93" s="242"/>
      <c r="Q93" s="242"/>
      <c r="R93" s="242"/>
      <c r="S93" s="242"/>
      <c r="T93" s="244"/>
      <c r="U93" s="245"/>
      <c r="V93" s="242"/>
      <c r="W93" s="242"/>
      <c r="X93" s="242"/>
      <c r="Y93" s="242"/>
      <c r="Z93" s="242"/>
      <c r="AA93" s="242"/>
      <c r="AB93" s="242"/>
      <c r="AC93" s="242"/>
      <c r="AD93" s="242"/>
      <c r="AE93" s="242"/>
      <c r="AF93" s="242"/>
      <c r="AG93" s="242"/>
      <c r="AH93" s="242"/>
      <c r="AI93" s="242"/>
      <c r="AJ93" s="242"/>
      <c r="AK93" s="242"/>
      <c r="AL93" s="242"/>
      <c r="AM93" s="242"/>
      <c r="AN93" s="273"/>
      <c r="AO93" s="242"/>
      <c r="AP93" s="242"/>
      <c r="AQ93" s="242"/>
      <c r="AR93" s="244"/>
      <c r="AS93" s="245"/>
      <c r="AT93" s="242"/>
      <c r="AU93" s="242"/>
      <c r="AV93" s="242"/>
      <c r="AW93" s="242"/>
      <c r="AX93" s="242"/>
      <c r="AY93" s="242"/>
      <c r="AZ93" s="242"/>
      <c r="BA93" s="242"/>
      <c r="BB93" s="252"/>
      <c r="BC93" s="249"/>
      <c r="BD93" s="242"/>
      <c r="BE93" s="242"/>
      <c r="BF93" s="242"/>
      <c r="BG93" s="242"/>
      <c r="BH93" s="242"/>
      <c r="BI93" s="242"/>
      <c r="BJ93" s="242"/>
      <c r="BK93" s="242"/>
      <c r="BL93" s="242"/>
      <c r="BM93" s="244"/>
      <c r="BN93" s="245"/>
      <c r="BO93" s="242"/>
      <c r="BP93" s="242"/>
      <c r="BQ93" s="242"/>
      <c r="BR93" s="242"/>
      <c r="BS93" s="242"/>
      <c r="BT93" s="242"/>
      <c r="BU93" s="242"/>
      <c r="BV93" s="242"/>
      <c r="BW93" s="242"/>
      <c r="BX93" s="242"/>
      <c r="BY93" s="242"/>
      <c r="BZ93" s="242"/>
      <c r="CA93" s="242"/>
      <c r="CB93" s="242"/>
      <c r="CC93" s="242"/>
      <c r="CD93" s="242"/>
      <c r="CE93" s="242"/>
      <c r="CF93" s="242"/>
      <c r="CG93" s="242"/>
      <c r="CH93" s="242"/>
      <c r="CI93" s="242"/>
      <c r="CJ93" s="242"/>
      <c r="CK93" s="242"/>
      <c r="CL93" s="242"/>
      <c r="CM93" s="242"/>
      <c r="CN93" s="242"/>
      <c r="CO93" s="242"/>
      <c r="CP93" s="242"/>
      <c r="CQ93" s="242"/>
      <c r="CR93" s="242"/>
      <c r="CS93" s="242"/>
      <c r="CT93" s="242"/>
      <c r="CU93" s="242"/>
      <c r="CV93" s="242"/>
      <c r="CW93" s="244"/>
    </row>
    <row r="94" spans="1:101" ht="15.75">
      <c r="A94" s="311" t="s">
        <v>176</v>
      </c>
      <c r="B94" s="299" t="s">
        <v>103</v>
      </c>
      <c r="C94" s="233">
        <f t="shared" si="15"/>
        <v>801.74999999999989</v>
      </c>
      <c r="D94" s="240">
        <v>123.92</v>
      </c>
      <c r="E94" s="235">
        <v>0</v>
      </c>
      <c r="F94" s="236">
        <v>15.92</v>
      </c>
      <c r="G94" s="235">
        <v>0</v>
      </c>
      <c r="H94" s="236">
        <v>0</v>
      </c>
      <c r="I94" s="236">
        <v>0.9</v>
      </c>
      <c r="J94" s="235">
        <v>0</v>
      </c>
      <c r="K94" s="236">
        <v>0</v>
      </c>
      <c r="L94" s="236">
        <v>0</v>
      </c>
      <c r="M94" s="236">
        <v>16.8</v>
      </c>
      <c r="N94" s="236">
        <v>0</v>
      </c>
      <c r="O94" s="236">
        <v>1.39</v>
      </c>
      <c r="P94" s="235">
        <v>0</v>
      </c>
      <c r="Q94" s="236">
        <v>0</v>
      </c>
      <c r="R94" s="236">
        <v>16.809999999999999</v>
      </c>
      <c r="S94" s="236">
        <v>0</v>
      </c>
      <c r="T94" s="237">
        <v>75.319999999999993</v>
      </c>
      <c r="U94" s="240">
        <v>0</v>
      </c>
      <c r="V94" s="235">
        <v>0</v>
      </c>
      <c r="W94" s="236">
        <v>5.26</v>
      </c>
      <c r="X94" s="236">
        <v>12.98</v>
      </c>
      <c r="Y94" s="236">
        <v>0</v>
      </c>
      <c r="Z94" s="236">
        <v>0</v>
      </c>
      <c r="AA94" s="236">
        <v>0</v>
      </c>
      <c r="AB94" s="235">
        <v>0</v>
      </c>
      <c r="AC94" s="236">
        <v>1.1100000000000001</v>
      </c>
      <c r="AD94" s="236">
        <v>0</v>
      </c>
      <c r="AE94" s="236">
        <v>7.59</v>
      </c>
      <c r="AF94" s="235">
        <v>1.68</v>
      </c>
      <c r="AG94" s="236">
        <v>12.35</v>
      </c>
      <c r="AH94" s="236">
        <v>0</v>
      </c>
      <c r="AI94" s="236">
        <v>7.96</v>
      </c>
      <c r="AJ94" s="236">
        <v>13.780000000000001</v>
      </c>
      <c r="AK94" s="236">
        <v>7.3</v>
      </c>
      <c r="AL94" s="235">
        <v>8.89</v>
      </c>
      <c r="AM94" s="235">
        <v>1.68</v>
      </c>
      <c r="AN94" s="238">
        <v>0</v>
      </c>
      <c r="AO94" s="236">
        <v>29.32</v>
      </c>
      <c r="AP94" s="236">
        <v>18.369999999999997</v>
      </c>
      <c r="AQ94" s="236">
        <v>1.68</v>
      </c>
      <c r="AR94" s="237">
        <v>1.68</v>
      </c>
      <c r="AS94" s="234">
        <v>55.03</v>
      </c>
      <c r="AT94" s="235">
        <v>3.07</v>
      </c>
      <c r="AU94" s="235">
        <v>0</v>
      </c>
      <c r="AV94" s="235">
        <v>0</v>
      </c>
      <c r="AW94" s="235">
        <v>10.25</v>
      </c>
      <c r="AX94" s="235">
        <v>5.32</v>
      </c>
      <c r="AY94" s="235">
        <v>14.96</v>
      </c>
      <c r="AZ94" s="235">
        <v>6.64</v>
      </c>
      <c r="BA94" s="235">
        <v>47.730000000000004</v>
      </c>
      <c r="BB94" s="239">
        <v>7.48</v>
      </c>
      <c r="BC94" s="240">
        <v>4</v>
      </c>
      <c r="BD94" s="236">
        <v>0</v>
      </c>
      <c r="BE94" s="236">
        <v>0</v>
      </c>
      <c r="BF94" s="236">
        <v>24.16</v>
      </c>
      <c r="BG94" s="236">
        <v>4.51</v>
      </c>
      <c r="BH94" s="236">
        <v>2.4700000000000002</v>
      </c>
      <c r="BI94" s="236">
        <v>29.52</v>
      </c>
      <c r="BJ94" s="236">
        <v>6.97</v>
      </c>
      <c r="BK94" s="236">
        <v>0</v>
      </c>
      <c r="BL94" s="235">
        <v>0</v>
      </c>
      <c r="BM94" s="237">
        <v>3.66</v>
      </c>
      <c r="BN94" s="240">
        <v>21.21</v>
      </c>
      <c r="BO94" s="236">
        <v>10.48</v>
      </c>
      <c r="BP94" s="236">
        <v>43.67</v>
      </c>
      <c r="BQ94" s="236">
        <v>6.72</v>
      </c>
      <c r="BR94" s="235">
        <v>1.68</v>
      </c>
      <c r="BS94" s="236">
        <v>1.68</v>
      </c>
      <c r="BT94" s="236">
        <v>19.739999999999998</v>
      </c>
      <c r="BU94" s="235">
        <v>23.89</v>
      </c>
      <c r="BV94" s="236">
        <v>5.88</v>
      </c>
      <c r="BW94" s="235">
        <v>13.57</v>
      </c>
      <c r="BX94" s="236">
        <v>4.93</v>
      </c>
      <c r="BY94" s="236">
        <v>7.0399999999999991</v>
      </c>
      <c r="BZ94" s="236">
        <v>16.84</v>
      </c>
      <c r="CA94" s="236">
        <v>1.1599999999999999</v>
      </c>
      <c r="CB94" s="236">
        <v>3.85</v>
      </c>
      <c r="CC94" s="236">
        <v>10.25</v>
      </c>
      <c r="CD94" s="235">
        <v>0</v>
      </c>
      <c r="CE94" s="236">
        <v>0</v>
      </c>
      <c r="CF94" s="236">
        <v>0</v>
      </c>
      <c r="CG94" s="236">
        <v>0</v>
      </c>
      <c r="CH94" s="236">
        <v>0</v>
      </c>
      <c r="CI94" s="235">
        <v>0</v>
      </c>
      <c r="CJ94" s="235">
        <v>0</v>
      </c>
      <c r="CK94" s="236">
        <v>0</v>
      </c>
      <c r="CL94" s="236">
        <v>0</v>
      </c>
      <c r="CM94" s="235">
        <v>0.7</v>
      </c>
      <c r="CN94" s="235">
        <v>0</v>
      </c>
      <c r="CO94" s="235">
        <v>0</v>
      </c>
      <c r="CP94" s="235">
        <v>0</v>
      </c>
      <c r="CQ94" s="235">
        <v>0</v>
      </c>
      <c r="CR94" s="235">
        <v>0</v>
      </c>
      <c r="CS94" s="236">
        <v>0</v>
      </c>
      <c r="CT94" s="236">
        <v>0</v>
      </c>
      <c r="CU94" s="235">
        <v>0</v>
      </c>
      <c r="CV94" s="236">
        <v>0</v>
      </c>
      <c r="CW94" s="237">
        <v>0</v>
      </c>
    </row>
    <row r="95" spans="1:101" ht="16.5" thickBot="1">
      <c r="A95" s="312" t="s">
        <v>177</v>
      </c>
      <c r="B95" s="313" t="s">
        <v>103</v>
      </c>
      <c r="C95" s="314">
        <f t="shared" ref="C95:BN95" si="18">C84+C69+C6+C94</f>
        <v>5452.9500000000007</v>
      </c>
      <c r="D95" s="315">
        <f t="shared" si="18"/>
        <v>154.30000000000001</v>
      </c>
      <c r="E95" s="316">
        <f t="shared" si="18"/>
        <v>19.68</v>
      </c>
      <c r="F95" s="316">
        <f t="shared" si="18"/>
        <v>22.3</v>
      </c>
      <c r="G95" s="316">
        <f t="shared" si="18"/>
        <v>461.88</v>
      </c>
      <c r="H95" s="316">
        <f t="shared" si="18"/>
        <v>4.45</v>
      </c>
      <c r="I95" s="316">
        <f t="shared" si="18"/>
        <v>28.299999999999997</v>
      </c>
      <c r="J95" s="316">
        <f t="shared" si="18"/>
        <v>0</v>
      </c>
      <c r="K95" s="316">
        <f t="shared" si="18"/>
        <v>3.1</v>
      </c>
      <c r="L95" s="316">
        <f t="shared" si="18"/>
        <v>0</v>
      </c>
      <c r="M95" s="316">
        <f t="shared" si="18"/>
        <v>16.8</v>
      </c>
      <c r="N95" s="316">
        <f t="shared" si="18"/>
        <v>0</v>
      </c>
      <c r="O95" s="316">
        <f t="shared" si="18"/>
        <v>38.78</v>
      </c>
      <c r="P95" s="316">
        <f t="shared" si="18"/>
        <v>49.239999999999995</v>
      </c>
      <c r="Q95" s="316">
        <f t="shared" si="18"/>
        <v>0</v>
      </c>
      <c r="R95" s="316">
        <f t="shared" si="18"/>
        <v>16.809999999999999</v>
      </c>
      <c r="S95" s="316">
        <f t="shared" si="18"/>
        <v>77.05</v>
      </c>
      <c r="T95" s="314">
        <f t="shared" si="18"/>
        <v>142.75</v>
      </c>
      <c r="U95" s="315">
        <f t="shared" si="18"/>
        <v>0</v>
      </c>
      <c r="V95" s="316">
        <f t="shared" si="18"/>
        <v>0</v>
      </c>
      <c r="W95" s="316">
        <f t="shared" si="18"/>
        <v>5.26</v>
      </c>
      <c r="X95" s="316">
        <f t="shared" si="18"/>
        <v>14.4</v>
      </c>
      <c r="Y95" s="316">
        <f t="shared" si="18"/>
        <v>0</v>
      </c>
      <c r="Z95" s="316">
        <f t="shared" si="18"/>
        <v>5.69</v>
      </c>
      <c r="AA95" s="316">
        <f t="shared" si="18"/>
        <v>3.55</v>
      </c>
      <c r="AB95" s="316">
        <f t="shared" si="18"/>
        <v>369.85</v>
      </c>
      <c r="AC95" s="316">
        <f t="shared" si="18"/>
        <v>30.33</v>
      </c>
      <c r="AD95" s="316">
        <f t="shared" si="18"/>
        <v>175.57</v>
      </c>
      <c r="AE95" s="316">
        <f t="shared" si="18"/>
        <v>7.59</v>
      </c>
      <c r="AF95" s="316">
        <f t="shared" si="18"/>
        <v>1.68</v>
      </c>
      <c r="AG95" s="316">
        <f t="shared" si="18"/>
        <v>974.65</v>
      </c>
      <c r="AH95" s="316">
        <f t="shared" si="18"/>
        <v>0</v>
      </c>
      <c r="AI95" s="316">
        <f t="shared" si="18"/>
        <v>7.96</v>
      </c>
      <c r="AJ95" s="316">
        <f t="shared" si="18"/>
        <v>13.780000000000001</v>
      </c>
      <c r="AK95" s="316">
        <f t="shared" si="18"/>
        <v>7.3</v>
      </c>
      <c r="AL95" s="316">
        <f t="shared" si="18"/>
        <v>33.82</v>
      </c>
      <c r="AM95" s="316">
        <f t="shared" si="18"/>
        <v>41.57</v>
      </c>
      <c r="AN95" s="316">
        <f t="shared" si="18"/>
        <v>0</v>
      </c>
      <c r="AO95" s="316">
        <f t="shared" si="18"/>
        <v>29.32</v>
      </c>
      <c r="AP95" s="316">
        <f t="shared" si="18"/>
        <v>93.77000000000001</v>
      </c>
      <c r="AQ95" s="316">
        <f t="shared" si="18"/>
        <v>1.68</v>
      </c>
      <c r="AR95" s="314">
        <f t="shared" si="18"/>
        <v>390.06</v>
      </c>
      <c r="AS95" s="315">
        <f t="shared" si="18"/>
        <v>569.09999999999991</v>
      </c>
      <c r="AT95" s="316">
        <f t="shared" si="18"/>
        <v>77.41</v>
      </c>
      <c r="AU95" s="316">
        <f t="shared" si="18"/>
        <v>0.76</v>
      </c>
      <c r="AV95" s="316">
        <f t="shared" si="18"/>
        <v>0</v>
      </c>
      <c r="AW95" s="316">
        <f t="shared" si="18"/>
        <v>11.47</v>
      </c>
      <c r="AX95" s="316">
        <f t="shared" si="18"/>
        <v>69.5</v>
      </c>
      <c r="AY95" s="316">
        <f t="shared" si="18"/>
        <v>57.339999999999996</v>
      </c>
      <c r="AZ95" s="316">
        <f t="shared" si="18"/>
        <v>12.76</v>
      </c>
      <c r="BA95" s="316">
        <f t="shared" si="18"/>
        <v>107.09</v>
      </c>
      <c r="BB95" s="314">
        <f t="shared" si="18"/>
        <v>238.14</v>
      </c>
      <c r="BC95" s="315">
        <f t="shared" si="18"/>
        <v>12.07</v>
      </c>
      <c r="BD95" s="316">
        <f t="shared" si="18"/>
        <v>8.74</v>
      </c>
      <c r="BE95" s="316">
        <f t="shared" si="18"/>
        <v>0</v>
      </c>
      <c r="BF95" s="316">
        <f t="shared" si="18"/>
        <v>24.16</v>
      </c>
      <c r="BG95" s="316">
        <f t="shared" si="18"/>
        <v>12.94</v>
      </c>
      <c r="BH95" s="316">
        <f t="shared" si="18"/>
        <v>2.4700000000000002</v>
      </c>
      <c r="BI95" s="316">
        <f t="shared" si="18"/>
        <v>50.129999999999995</v>
      </c>
      <c r="BJ95" s="316">
        <f t="shared" si="18"/>
        <v>43.44</v>
      </c>
      <c r="BK95" s="316">
        <f t="shared" si="18"/>
        <v>48.62</v>
      </c>
      <c r="BL95" s="316">
        <f t="shared" si="18"/>
        <v>0</v>
      </c>
      <c r="BM95" s="314">
        <f t="shared" si="18"/>
        <v>35.31</v>
      </c>
      <c r="BN95" s="315">
        <f t="shared" si="18"/>
        <v>28.52</v>
      </c>
      <c r="BO95" s="316">
        <f t="shared" ref="BO95:CW95" si="19">BO84+BO69+BO6+BO94</f>
        <v>16.68</v>
      </c>
      <c r="BP95" s="316">
        <f t="shared" si="19"/>
        <v>67.48</v>
      </c>
      <c r="BQ95" s="316">
        <f t="shared" si="19"/>
        <v>6.72</v>
      </c>
      <c r="BR95" s="316">
        <f t="shared" si="19"/>
        <v>1.68</v>
      </c>
      <c r="BS95" s="316">
        <f t="shared" si="19"/>
        <v>1.68</v>
      </c>
      <c r="BT95" s="316">
        <f t="shared" si="19"/>
        <v>37</v>
      </c>
      <c r="BU95" s="316">
        <f t="shared" si="19"/>
        <v>35.85</v>
      </c>
      <c r="BV95" s="316">
        <f t="shared" si="19"/>
        <v>5.88</v>
      </c>
      <c r="BW95" s="316">
        <f t="shared" si="19"/>
        <v>13.57</v>
      </c>
      <c r="BX95" s="316">
        <f t="shared" si="19"/>
        <v>546.54999999999995</v>
      </c>
      <c r="BY95" s="316">
        <f t="shared" si="19"/>
        <v>7.0399999999999991</v>
      </c>
      <c r="BZ95" s="316">
        <f t="shared" si="19"/>
        <v>28.84</v>
      </c>
      <c r="CA95" s="316">
        <f t="shared" si="19"/>
        <v>1.1599999999999999</v>
      </c>
      <c r="CB95" s="316">
        <f t="shared" si="19"/>
        <v>3.85</v>
      </c>
      <c r="CC95" s="316">
        <f t="shared" si="19"/>
        <v>18.14</v>
      </c>
      <c r="CD95" s="316">
        <f t="shared" si="19"/>
        <v>0</v>
      </c>
      <c r="CE95" s="316">
        <f t="shared" si="19"/>
        <v>0</v>
      </c>
      <c r="CF95" s="316">
        <f t="shared" si="19"/>
        <v>0</v>
      </c>
      <c r="CG95" s="316">
        <f t="shared" si="19"/>
        <v>0</v>
      </c>
      <c r="CH95" s="316">
        <f t="shared" si="19"/>
        <v>0</v>
      </c>
      <c r="CI95" s="316">
        <f t="shared" si="19"/>
        <v>0</v>
      </c>
      <c r="CJ95" s="316">
        <f t="shared" si="19"/>
        <v>0</v>
      </c>
      <c r="CK95" s="316">
        <f t="shared" si="19"/>
        <v>0</v>
      </c>
      <c r="CL95" s="316">
        <f t="shared" si="19"/>
        <v>0</v>
      </c>
      <c r="CM95" s="316">
        <f t="shared" si="19"/>
        <v>7.59</v>
      </c>
      <c r="CN95" s="316">
        <f t="shared" si="19"/>
        <v>0</v>
      </c>
      <c r="CO95" s="316">
        <f t="shared" si="19"/>
        <v>0</v>
      </c>
      <c r="CP95" s="316">
        <f t="shared" si="19"/>
        <v>0</v>
      </c>
      <c r="CQ95" s="316">
        <f t="shared" si="19"/>
        <v>0</v>
      </c>
      <c r="CR95" s="316">
        <f t="shared" si="19"/>
        <v>0</v>
      </c>
      <c r="CS95" s="316">
        <f t="shared" si="19"/>
        <v>0</v>
      </c>
      <c r="CT95" s="316">
        <f t="shared" si="19"/>
        <v>0</v>
      </c>
      <c r="CU95" s="316">
        <f t="shared" si="19"/>
        <v>0</v>
      </c>
      <c r="CV95" s="316">
        <f t="shared" si="19"/>
        <v>0</v>
      </c>
      <c r="CW95" s="314">
        <f t="shared" si="19"/>
        <v>0</v>
      </c>
    </row>
  </sheetData>
  <mergeCells count="115">
    <mergeCell ref="A1:C1"/>
    <mergeCell ref="A2:A4"/>
    <mergeCell ref="B2:B4"/>
    <mergeCell ref="C2:C4"/>
    <mergeCell ref="D2:D4"/>
    <mergeCell ref="E2:E4"/>
    <mergeCell ref="L2:L4"/>
    <mergeCell ref="M2:M4"/>
    <mergeCell ref="N2:N4"/>
    <mergeCell ref="O2:O4"/>
    <mergeCell ref="P2:P4"/>
    <mergeCell ref="Q2:Q4"/>
    <mergeCell ref="F2:F4"/>
    <mergeCell ref="G2:G4"/>
    <mergeCell ref="H2:H4"/>
    <mergeCell ref="I2:I4"/>
    <mergeCell ref="J2:J4"/>
    <mergeCell ref="K2:K4"/>
    <mergeCell ref="X2:X4"/>
    <mergeCell ref="Y2:Y4"/>
    <mergeCell ref="Z2:Z4"/>
    <mergeCell ref="AA2:AA4"/>
    <mergeCell ref="AB2:AB4"/>
    <mergeCell ref="AC2:AC4"/>
    <mergeCell ref="R2:R4"/>
    <mergeCell ref="S2:S4"/>
    <mergeCell ref="T2:T4"/>
    <mergeCell ref="U2:U4"/>
    <mergeCell ref="V2:V4"/>
    <mergeCell ref="W2:W4"/>
    <mergeCell ref="AJ2:AJ4"/>
    <mergeCell ref="AK2:AK4"/>
    <mergeCell ref="AL2:AL4"/>
    <mergeCell ref="AM2:AM4"/>
    <mergeCell ref="AN2:AN4"/>
    <mergeCell ref="AO2:AO4"/>
    <mergeCell ref="AD2:AD4"/>
    <mergeCell ref="AE2:AE4"/>
    <mergeCell ref="AF2:AF4"/>
    <mergeCell ref="AG2:AG4"/>
    <mergeCell ref="AH2:AH4"/>
    <mergeCell ref="AI2:AI4"/>
    <mergeCell ref="AV2:AV4"/>
    <mergeCell ref="AW2:AW4"/>
    <mergeCell ref="AX2:AX4"/>
    <mergeCell ref="AY2:AY4"/>
    <mergeCell ref="AZ2:AZ4"/>
    <mergeCell ref="BA2:BA4"/>
    <mergeCell ref="AP2:AP4"/>
    <mergeCell ref="AQ2:AQ4"/>
    <mergeCell ref="AR2:AR4"/>
    <mergeCell ref="AS2:AS4"/>
    <mergeCell ref="AT2:AT4"/>
    <mergeCell ref="AU2:AU4"/>
    <mergeCell ref="BH2:BH4"/>
    <mergeCell ref="BI2:BI4"/>
    <mergeCell ref="BJ2:BJ4"/>
    <mergeCell ref="BK2:BK4"/>
    <mergeCell ref="BL2:BL4"/>
    <mergeCell ref="BM2:BM4"/>
    <mergeCell ref="BB2:BB4"/>
    <mergeCell ref="BC2:BC4"/>
    <mergeCell ref="BD2:BD4"/>
    <mergeCell ref="BE2:BE4"/>
    <mergeCell ref="BF2:BF4"/>
    <mergeCell ref="BG2:BG4"/>
    <mergeCell ref="BT2:BT4"/>
    <mergeCell ref="BU2:BU4"/>
    <mergeCell ref="BV2:BV4"/>
    <mergeCell ref="BW2:BW4"/>
    <mergeCell ref="BX2:BX4"/>
    <mergeCell ref="BY2:BY4"/>
    <mergeCell ref="BN2:BN4"/>
    <mergeCell ref="BO2:BO4"/>
    <mergeCell ref="BP2:BP4"/>
    <mergeCell ref="BQ2:BQ4"/>
    <mergeCell ref="BR2:BR4"/>
    <mergeCell ref="BS2:BS4"/>
    <mergeCell ref="CF2:CF4"/>
    <mergeCell ref="CG2:CG4"/>
    <mergeCell ref="CH2:CH4"/>
    <mergeCell ref="CI2:CI4"/>
    <mergeCell ref="CJ2:CJ4"/>
    <mergeCell ref="CK2:CK4"/>
    <mergeCell ref="BZ2:BZ4"/>
    <mergeCell ref="CA2:CA4"/>
    <mergeCell ref="CB2:CB4"/>
    <mergeCell ref="CC2:CC4"/>
    <mergeCell ref="CD2:CD4"/>
    <mergeCell ref="CE2:CE4"/>
    <mergeCell ref="CR2:CR4"/>
    <mergeCell ref="CS2:CS4"/>
    <mergeCell ref="CT2:CT4"/>
    <mergeCell ref="CU2:CU4"/>
    <mergeCell ref="CV2:CV4"/>
    <mergeCell ref="CW2:CW4"/>
    <mergeCell ref="CL2:CL4"/>
    <mergeCell ref="CM2:CM4"/>
    <mergeCell ref="CN2:CN4"/>
    <mergeCell ref="CO2:CO4"/>
    <mergeCell ref="CP2:CP4"/>
    <mergeCell ref="CQ2:CQ4"/>
    <mergeCell ref="A67:A68"/>
    <mergeCell ref="A49:A50"/>
    <mergeCell ref="A57:A58"/>
    <mergeCell ref="A59:A60"/>
    <mergeCell ref="A61:A62"/>
    <mergeCell ref="A63:A64"/>
    <mergeCell ref="A65:A66"/>
    <mergeCell ref="A26:A27"/>
    <mergeCell ref="A28:A29"/>
    <mergeCell ref="A30:A31"/>
    <mergeCell ref="A32:A33"/>
    <mergeCell ref="A34:A35"/>
    <mergeCell ref="A43:A44"/>
  </mergeCells>
  <pageMargins left="0.16" right="0.18" top="0.23" bottom="0.24" header="0.17" footer="0.17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W95"/>
  <sheetViews>
    <sheetView workbookViewId="0">
      <pane xSplit="3" ySplit="4" topLeftCell="G80" activePane="bottomRight" state="frozen"/>
      <selection pane="topRight" activeCell="D1" sqref="D1"/>
      <selection pane="bottomLeft" activeCell="A5" sqref="A5"/>
      <selection pane="bottomRight" activeCell="C88" sqref="C88"/>
    </sheetView>
  </sheetViews>
  <sheetFormatPr defaultRowHeight="15"/>
  <cols>
    <col min="1" max="1" width="70" customWidth="1"/>
    <col min="2" max="2" width="14.140625" customWidth="1"/>
    <col min="3" max="3" width="10.5703125" customWidth="1"/>
  </cols>
  <sheetData>
    <row r="1" spans="1:101" ht="49.5" customHeight="1" thickBot="1">
      <c r="A1" s="479" t="s">
        <v>181</v>
      </c>
      <c r="B1" s="479"/>
      <c r="C1" s="479"/>
    </row>
    <row r="2" spans="1:101" ht="54.95" customHeight="1">
      <c r="A2" s="498" t="s">
        <v>1</v>
      </c>
      <c r="B2" s="500" t="s">
        <v>2</v>
      </c>
      <c r="C2" s="502" t="s">
        <v>3</v>
      </c>
      <c r="D2" s="494" t="s">
        <v>4</v>
      </c>
      <c r="E2" s="490" t="s">
        <v>5</v>
      </c>
      <c r="F2" s="490" t="s">
        <v>6</v>
      </c>
      <c r="G2" s="490" t="s">
        <v>7</v>
      </c>
      <c r="H2" s="490" t="s">
        <v>8</v>
      </c>
      <c r="I2" s="490" t="s">
        <v>9</v>
      </c>
      <c r="J2" s="490" t="s">
        <v>10</v>
      </c>
      <c r="K2" s="490" t="s">
        <v>11</v>
      </c>
      <c r="L2" s="490" t="s">
        <v>12</v>
      </c>
      <c r="M2" s="490" t="s">
        <v>13</v>
      </c>
      <c r="N2" s="490" t="s">
        <v>14</v>
      </c>
      <c r="O2" s="490" t="s">
        <v>15</v>
      </c>
      <c r="P2" s="490" t="s">
        <v>16</v>
      </c>
      <c r="Q2" s="490" t="s">
        <v>17</v>
      </c>
      <c r="R2" s="490" t="s">
        <v>18</v>
      </c>
      <c r="S2" s="490" t="s">
        <v>19</v>
      </c>
      <c r="T2" s="492" t="s">
        <v>20</v>
      </c>
      <c r="U2" s="494" t="s">
        <v>21</v>
      </c>
      <c r="V2" s="490" t="s">
        <v>22</v>
      </c>
      <c r="W2" s="490" t="s">
        <v>23</v>
      </c>
      <c r="X2" s="490" t="s">
        <v>24</v>
      </c>
      <c r="Y2" s="490" t="s">
        <v>25</v>
      </c>
      <c r="Z2" s="490" t="s">
        <v>26</v>
      </c>
      <c r="AA2" s="490" t="s">
        <v>27</v>
      </c>
      <c r="AB2" s="490" t="s">
        <v>28</v>
      </c>
      <c r="AC2" s="490" t="s">
        <v>29</v>
      </c>
      <c r="AD2" s="490" t="s">
        <v>30</v>
      </c>
      <c r="AE2" s="490" t="s">
        <v>31</v>
      </c>
      <c r="AF2" s="490" t="s">
        <v>32</v>
      </c>
      <c r="AG2" s="490" t="s">
        <v>33</v>
      </c>
      <c r="AH2" s="490" t="s">
        <v>34</v>
      </c>
      <c r="AI2" s="490" t="s">
        <v>35</v>
      </c>
      <c r="AJ2" s="490" t="s">
        <v>36</v>
      </c>
      <c r="AK2" s="490" t="s">
        <v>37</v>
      </c>
      <c r="AL2" s="490" t="s">
        <v>38</v>
      </c>
      <c r="AM2" s="490" t="s">
        <v>39</v>
      </c>
      <c r="AN2" s="490" t="s">
        <v>40</v>
      </c>
      <c r="AO2" s="490" t="s">
        <v>41</v>
      </c>
      <c r="AP2" s="490" t="s">
        <v>42</v>
      </c>
      <c r="AQ2" s="490" t="s">
        <v>43</v>
      </c>
      <c r="AR2" s="492" t="s">
        <v>44</v>
      </c>
      <c r="AS2" s="494" t="s">
        <v>45</v>
      </c>
      <c r="AT2" s="490" t="s">
        <v>46</v>
      </c>
      <c r="AU2" s="490" t="s">
        <v>47</v>
      </c>
      <c r="AV2" s="496" t="s">
        <v>48</v>
      </c>
      <c r="AW2" s="490" t="s">
        <v>49</v>
      </c>
      <c r="AX2" s="490" t="s">
        <v>50</v>
      </c>
      <c r="AY2" s="490" t="s">
        <v>51</v>
      </c>
      <c r="AZ2" s="490" t="s">
        <v>52</v>
      </c>
      <c r="BA2" s="490" t="s">
        <v>53</v>
      </c>
      <c r="BB2" s="492" t="s">
        <v>54</v>
      </c>
      <c r="BC2" s="494" t="s">
        <v>55</v>
      </c>
      <c r="BD2" s="490" t="s">
        <v>56</v>
      </c>
      <c r="BE2" s="490" t="s">
        <v>57</v>
      </c>
      <c r="BF2" s="490" t="s">
        <v>58</v>
      </c>
      <c r="BG2" s="490" t="s">
        <v>59</v>
      </c>
      <c r="BH2" s="490" t="s">
        <v>60</v>
      </c>
      <c r="BI2" s="490" t="s">
        <v>61</v>
      </c>
      <c r="BJ2" s="490" t="s">
        <v>62</v>
      </c>
      <c r="BK2" s="490" t="s">
        <v>63</v>
      </c>
      <c r="BL2" s="490" t="s">
        <v>64</v>
      </c>
      <c r="BM2" s="492" t="s">
        <v>65</v>
      </c>
      <c r="BN2" s="494" t="s">
        <v>66</v>
      </c>
      <c r="BO2" s="490" t="s">
        <v>67</v>
      </c>
      <c r="BP2" s="490" t="s">
        <v>68</v>
      </c>
      <c r="BQ2" s="490" t="s">
        <v>69</v>
      </c>
      <c r="BR2" s="490" t="s">
        <v>70</v>
      </c>
      <c r="BS2" s="490" t="s">
        <v>71</v>
      </c>
      <c r="BT2" s="490" t="s">
        <v>72</v>
      </c>
      <c r="BU2" s="490" t="s">
        <v>73</v>
      </c>
      <c r="BV2" s="490" t="s">
        <v>74</v>
      </c>
      <c r="BW2" s="490" t="s">
        <v>75</v>
      </c>
      <c r="BX2" s="490" t="s">
        <v>76</v>
      </c>
      <c r="BY2" s="490" t="s">
        <v>77</v>
      </c>
      <c r="BZ2" s="490" t="s">
        <v>78</v>
      </c>
      <c r="CA2" s="490" t="s">
        <v>79</v>
      </c>
      <c r="CB2" s="490" t="s">
        <v>80</v>
      </c>
      <c r="CC2" s="490" t="s">
        <v>81</v>
      </c>
      <c r="CD2" s="490" t="s">
        <v>82</v>
      </c>
      <c r="CE2" s="490" t="s">
        <v>83</v>
      </c>
      <c r="CF2" s="490" t="s">
        <v>84</v>
      </c>
      <c r="CG2" s="490" t="s">
        <v>85</v>
      </c>
      <c r="CH2" s="490" t="s">
        <v>86</v>
      </c>
      <c r="CI2" s="490" t="s">
        <v>87</v>
      </c>
      <c r="CJ2" s="490" t="s">
        <v>88</v>
      </c>
      <c r="CK2" s="490" t="s">
        <v>89</v>
      </c>
      <c r="CL2" s="490" t="s">
        <v>90</v>
      </c>
      <c r="CM2" s="490" t="s">
        <v>91</v>
      </c>
      <c r="CN2" s="490" t="s">
        <v>92</v>
      </c>
      <c r="CO2" s="490" t="s">
        <v>93</v>
      </c>
      <c r="CP2" s="490" t="s">
        <v>94</v>
      </c>
      <c r="CQ2" s="490" t="s">
        <v>95</v>
      </c>
      <c r="CR2" s="490" t="s">
        <v>96</v>
      </c>
      <c r="CS2" s="490" t="s">
        <v>97</v>
      </c>
      <c r="CT2" s="490" t="s">
        <v>98</v>
      </c>
      <c r="CU2" s="490" t="s">
        <v>99</v>
      </c>
      <c r="CV2" s="490" t="s">
        <v>100</v>
      </c>
      <c r="CW2" s="492" t="s">
        <v>101</v>
      </c>
    </row>
    <row r="3" spans="1:101" ht="54.95" customHeight="1">
      <c r="A3" s="499"/>
      <c r="B3" s="501"/>
      <c r="C3" s="503"/>
      <c r="D3" s="495"/>
      <c r="E3" s="491"/>
      <c r="F3" s="491"/>
      <c r="G3" s="491"/>
      <c r="H3" s="491"/>
      <c r="I3" s="491"/>
      <c r="J3" s="491"/>
      <c r="K3" s="491"/>
      <c r="L3" s="491"/>
      <c r="M3" s="491"/>
      <c r="N3" s="491"/>
      <c r="O3" s="491"/>
      <c r="P3" s="491"/>
      <c r="Q3" s="491"/>
      <c r="R3" s="491"/>
      <c r="S3" s="491"/>
      <c r="T3" s="493"/>
      <c r="U3" s="495"/>
      <c r="V3" s="491"/>
      <c r="W3" s="491"/>
      <c r="X3" s="491"/>
      <c r="Y3" s="491"/>
      <c r="Z3" s="491"/>
      <c r="AA3" s="491"/>
      <c r="AB3" s="491"/>
      <c r="AC3" s="491"/>
      <c r="AD3" s="491"/>
      <c r="AE3" s="491"/>
      <c r="AF3" s="491"/>
      <c r="AG3" s="491"/>
      <c r="AH3" s="491"/>
      <c r="AI3" s="491"/>
      <c r="AJ3" s="491"/>
      <c r="AK3" s="491"/>
      <c r="AL3" s="491"/>
      <c r="AM3" s="491"/>
      <c r="AN3" s="491"/>
      <c r="AO3" s="491"/>
      <c r="AP3" s="491"/>
      <c r="AQ3" s="491"/>
      <c r="AR3" s="493"/>
      <c r="AS3" s="495"/>
      <c r="AT3" s="491"/>
      <c r="AU3" s="491"/>
      <c r="AV3" s="497"/>
      <c r="AW3" s="491"/>
      <c r="AX3" s="491"/>
      <c r="AY3" s="491"/>
      <c r="AZ3" s="491"/>
      <c r="BA3" s="491"/>
      <c r="BB3" s="493"/>
      <c r="BC3" s="495"/>
      <c r="BD3" s="491"/>
      <c r="BE3" s="491"/>
      <c r="BF3" s="491"/>
      <c r="BG3" s="491"/>
      <c r="BH3" s="491"/>
      <c r="BI3" s="491"/>
      <c r="BJ3" s="491"/>
      <c r="BK3" s="491"/>
      <c r="BL3" s="491"/>
      <c r="BM3" s="493"/>
      <c r="BN3" s="495"/>
      <c r="BO3" s="491"/>
      <c r="BP3" s="491"/>
      <c r="BQ3" s="491"/>
      <c r="BR3" s="491"/>
      <c r="BS3" s="491"/>
      <c r="BT3" s="491"/>
      <c r="BU3" s="491"/>
      <c r="BV3" s="491"/>
      <c r="BW3" s="491"/>
      <c r="BX3" s="491"/>
      <c r="BY3" s="491"/>
      <c r="BZ3" s="491"/>
      <c r="CA3" s="491"/>
      <c r="CB3" s="491"/>
      <c r="CC3" s="491"/>
      <c r="CD3" s="491"/>
      <c r="CE3" s="491"/>
      <c r="CF3" s="491"/>
      <c r="CG3" s="491"/>
      <c r="CH3" s="491"/>
      <c r="CI3" s="491"/>
      <c r="CJ3" s="491"/>
      <c r="CK3" s="491"/>
      <c r="CL3" s="491"/>
      <c r="CM3" s="491"/>
      <c r="CN3" s="491"/>
      <c r="CO3" s="491"/>
      <c r="CP3" s="491"/>
      <c r="CQ3" s="491"/>
      <c r="CR3" s="491"/>
      <c r="CS3" s="491"/>
      <c r="CT3" s="491"/>
      <c r="CU3" s="491"/>
      <c r="CV3" s="491"/>
      <c r="CW3" s="493"/>
    </row>
    <row r="4" spans="1:101" ht="54.95" customHeight="1">
      <c r="A4" s="499"/>
      <c r="B4" s="501"/>
      <c r="C4" s="503"/>
      <c r="D4" s="495"/>
      <c r="E4" s="491"/>
      <c r="F4" s="491"/>
      <c r="G4" s="491"/>
      <c r="H4" s="491"/>
      <c r="I4" s="491"/>
      <c r="J4" s="491"/>
      <c r="K4" s="491"/>
      <c r="L4" s="491"/>
      <c r="M4" s="491"/>
      <c r="N4" s="491"/>
      <c r="O4" s="491"/>
      <c r="P4" s="491"/>
      <c r="Q4" s="491"/>
      <c r="R4" s="491"/>
      <c r="S4" s="491"/>
      <c r="T4" s="493"/>
      <c r="U4" s="495"/>
      <c r="V4" s="491"/>
      <c r="W4" s="491"/>
      <c r="X4" s="491"/>
      <c r="Y4" s="491"/>
      <c r="Z4" s="491"/>
      <c r="AA4" s="491"/>
      <c r="AB4" s="491"/>
      <c r="AC4" s="491"/>
      <c r="AD4" s="491"/>
      <c r="AE4" s="491"/>
      <c r="AF4" s="491"/>
      <c r="AG4" s="491"/>
      <c r="AH4" s="491"/>
      <c r="AI4" s="491"/>
      <c r="AJ4" s="491"/>
      <c r="AK4" s="491"/>
      <c r="AL4" s="491"/>
      <c r="AM4" s="491"/>
      <c r="AN4" s="491"/>
      <c r="AO4" s="491"/>
      <c r="AP4" s="491"/>
      <c r="AQ4" s="491"/>
      <c r="AR4" s="493"/>
      <c r="AS4" s="495"/>
      <c r="AT4" s="491"/>
      <c r="AU4" s="491"/>
      <c r="AV4" s="497"/>
      <c r="AW4" s="491"/>
      <c r="AX4" s="491"/>
      <c r="AY4" s="491"/>
      <c r="AZ4" s="491"/>
      <c r="BA4" s="491"/>
      <c r="BB4" s="493"/>
      <c r="BC4" s="495"/>
      <c r="BD4" s="491"/>
      <c r="BE4" s="491"/>
      <c r="BF4" s="491"/>
      <c r="BG4" s="491"/>
      <c r="BH4" s="491"/>
      <c r="BI4" s="491"/>
      <c r="BJ4" s="491"/>
      <c r="BK4" s="491"/>
      <c r="BL4" s="491"/>
      <c r="BM4" s="493"/>
      <c r="BN4" s="495"/>
      <c r="BO4" s="491"/>
      <c r="BP4" s="491"/>
      <c r="BQ4" s="491"/>
      <c r="BR4" s="491"/>
      <c r="BS4" s="491"/>
      <c r="BT4" s="491"/>
      <c r="BU4" s="491"/>
      <c r="BV4" s="491"/>
      <c r="BW4" s="491"/>
      <c r="BX4" s="491"/>
      <c r="BY4" s="491"/>
      <c r="BZ4" s="491"/>
      <c r="CA4" s="491"/>
      <c r="CB4" s="491"/>
      <c r="CC4" s="491"/>
      <c r="CD4" s="491"/>
      <c r="CE4" s="491"/>
      <c r="CF4" s="491"/>
      <c r="CG4" s="491"/>
      <c r="CH4" s="491"/>
      <c r="CI4" s="491"/>
      <c r="CJ4" s="491"/>
      <c r="CK4" s="491"/>
      <c r="CL4" s="491"/>
      <c r="CM4" s="491"/>
      <c r="CN4" s="491"/>
      <c r="CO4" s="491"/>
      <c r="CP4" s="491"/>
      <c r="CQ4" s="491"/>
      <c r="CR4" s="491"/>
      <c r="CS4" s="491"/>
      <c r="CT4" s="491"/>
      <c r="CU4" s="491"/>
      <c r="CV4" s="491"/>
      <c r="CW4" s="493"/>
    </row>
    <row r="5" spans="1:101" ht="9.75" customHeight="1">
      <c r="A5" s="322"/>
      <c r="B5" s="323"/>
      <c r="C5" s="324"/>
      <c r="D5" s="321"/>
      <c r="E5" s="319"/>
      <c r="F5" s="319"/>
      <c r="G5" s="319"/>
      <c r="H5" s="319"/>
      <c r="I5" s="319"/>
      <c r="J5" s="319"/>
      <c r="K5" s="319"/>
      <c r="L5" s="319"/>
      <c r="M5" s="319"/>
      <c r="N5" s="319"/>
      <c r="O5" s="319"/>
      <c r="P5" s="319"/>
      <c r="Q5" s="319"/>
      <c r="R5" s="319"/>
      <c r="S5" s="319"/>
      <c r="T5" s="320"/>
      <c r="U5" s="321"/>
      <c r="V5" s="319"/>
      <c r="W5" s="319"/>
      <c r="X5" s="319"/>
      <c r="Y5" s="319"/>
      <c r="Z5" s="319"/>
      <c r="AA5" s="319"/>
      <c r="AB5" s="319"/>
      <c r="AC5" s="319"/>
      <c r="AD5" s="319"/>
      <c r="AE5" s="319"/>
      <c r="AF5" s="319"/>
      <c r="AG5" s="319"/>
      <c r="AH5" s="319"/>
      <c r="AI5" s="319"/>
      <c r="AJ5" s="319"/>
      <c r="AK5" s="319"/>
      <c r="AL5" s="319"/>
      <c r="AM5" s="319"/>
      <c r="AN5" s="319"/>
      <c r="AO5" s="319"/>
      <c r="AP5" s="319"/>
      <c r="AQ5" s="319"/>
      <c r="AR5" s="320"/>
      <c r="AS5" s="321"/>
      <c r="AT5" s="319"/>
      <c r="AU5" s="319"/>
      <c r="AV5" s="319"/>
      <c r="AW5" s="319"/>
      <c r="AX5" s="319"/>
      <c r="AY5" s="319"/>
      <c r="AZ5" s="319"/>
      <c r="BA5" s="319"/>
      <c r="BB5" s="320"/>
      <c r="BC5" s="321"/>
      <c r="BD5" s="319"/>
      <c r="BE5" s="319"/>
      <c r="BF5" s="319"/>
      <c r="BG5" s="319"/>
      <c r="BH5" s="319"/>
      <c r="BI5" s="319"/>
      <c r="BJ5" s="319"/>
      <c r="BK5" s="319"/>
      <c r="BL5" s="319"/>
      <c r="BM5" s="320"/>
      <c r="BN5" s="321"/>
      <c r="BO5" s="319"/>
      <c r="BP5" s="319"/>
      <c r="BQ5" s="319"/>
      <c r="BR5" s="319"/>
      <c r="BS5" s="319"/>
      <c r="BT5" s="319"/>
      <c r="BU5" s="319"/>
      <c r="BV5" s="319"/>
      <c r="BW5" s="319"/>
      <c r="BX5" s="319"/>
      <c r="BY5" s="319"/>
      <c r="BZ5" s="319"/>
      <c r="CA5" s="319"/>
      <c r="CB5" s="319"/>
      <c r="CC5" s="319"/>
      <c r="CD5" s="319"/>
      <c r="CE5" s="319"/>
      <c r="CF5" s="319"/>
      <c r="CG5" s="319"/>
      <c r="CH5" s="319"/>
      <c r="CI5" s="319"/>
      <c r="CJ5" s="319"/>
      <c r="CK5" s="319"/>
      <c r="CL5" s="319"/>
      <c r="CM5" s="319"/>
      <c r="CN5" s="319"/>
      <c r="CO5" s="319"/>
      <c r="CP5" s="319"/>
      <c r="CQ5" s="319"/>
      <c r="CR5" s="319"/>
      <c r="CS5" s="319"/>
      <c r="CT5" s="319"/>
      <c r="CU5" s="319"/>
      <c r="CV5" s="319"/>
      <c r="CW5" s="320"/>
    </row>
    <row r="6" spans="1:101" ht="15.75">
      <c r="A6" s="219" t="s">
        <v>102</v>
      </c>
      <c r="B6" s="220" t="s">
        <v>103</v>
      </c>
      <c r="C6" s="221">
        <v>1747.21</v>
      </c>
      <c r="D6" s="221">
        <v>0</v>
      </c>
      <c r="E6" s="221">
        <v>0</v>
      </c>
      <c r="F6" s="221">
        <v>0</v>
      </c>
      <c r="G6" s="221">
        <v>0</v>
      </c>
      <c r="H6" s="221">
        <v>0</v>
      </c>
      <c r="I6" s="221">
        <v>0</v>
      </c>
      <c r="J6" s="221">
        <v>0</v>
      </c>
      <c r="K6" s="221">
        <v>0</v>
      </c>
      <c r="L6" s="221">
        <v>0</v>
      </c>
      <c r="M6" s="221">
        <v>0</v>
      </c>
      <c r="N6" s="221">
        <v>0</v>
      </c>
      <c r="O6" s="221">
        <v>225.36</v>
      </c>
      <c r="P6" s="221">
        <v>0</v>
      </c>
      <c r="Q6" s="221">
        <v>0</v>
      </c>
      <c r="R6" s="221">
        <v>0</v>
      </c>
      <c r="S6" s="221">
        <v>0</v>
      </c>
      <c r="T6" s="221">
        <v>14.8</v>
      </c>
      <c r="U6" s="221">
        <v>0</v>
      </c>
      <c r="V6" s="221">
        <v>0</v>
      </c>
      <c r="W6" s="221">
        <v>0</v>
      </c>
      <c r="X6" s="221">
        <v>0</v>
      </c>
      <c r="Y6" s="221">
        <v>0</v>
      </c>
      <c r="Z6" s="221">
        <v>0</v>
      </c>
      <c r="AA6" s="221">
        <v>0</v>
      </c>
      <c r="AB6" s="221">
        <v>0</v>
      </c>
      <c r="AC6" s="221">
        <v>0</v>
      </c>
      <c r="AD6" s="221">
        <v>0</v>
      </c>
      <c r="AE6" s="221">
        <v>0</v>
      </c>
      <c r="AF6" s="221">
        <v>0</v>
      </c>
      <c r="AG6" s="221">
        <v>0</v>
      </c>
      <c r="AH6" s="221">
        <v>0</v>
      </c>
      <c r="AI6" s="221">
        <v>0</v>
      </c>
      <c r="AJ6" s="221">
        <v>392.02</v>
      </c>
      <c r="AK6" s="221">
        <v>0</v>
      </c>
      <c r="AL6" s="221">
        <v>0</v>
      </c>
      <c r="AM6" s="221">
        <v>0</v>
      </c>
      <c r="AN6" s="221">
        <v>0</v>
      </c>
      <c r="AO6" s="221">
        <v>0</v>
      </c>
      <c r="AP6" s="221">
        <v>0</v>
      </c>
      <c r="AQ6" s="221">
        <v>0</v>
      </c>
      <c r="AR6" s="221">
        <v>0</v>
      </c>
      <c r="AS6" s="221">
        <v>0</v>
      </c>
      <c r="AT6" s="221">
        <v>0</v>
      </c>
      <c r="AU6" s="221">
        <v>0</v>
      </c>
      <c r="AV6" s="221">
        <v>0</v>
      </c>
      <c r="AW6" s="221">
        <v>655.9</v>
      </c>
      <c r="AX6" s="221">
        <v>0</v>
      </c>
      <c r="AY6" s="221">
        <v>0</v>
      </c>
      <c r="AZ6" s="221">
        <v>0</v>
      </c>
      <c r="BA6" s="221">
        <v>0</v>
      </c>
      <c r="BB6" s="221">
        <v>0</v>
      </c>
      <c r="BC6" s="221">
        <v>0</v>
      </c>
      <c r="BD6" s="221">
        <v>0</v>
      </c>
      <c r="BE6" s="221">
        <v>0</v>
      </c>
      <c r="BF6" s="221">
        <v>0</v>
      </c>
      <c r="BG6" s="221">
        <v>0</v>
      </c>
      <c r="BH6" s="221">
        <v>0</v>
      </c>
      <c r="BI6" s="221">
        <v>0</v>
      </c>
      <c r="BJ6" s="221">
        <v>0</v>
      </c>
      <c r="BK6" s="221">
        <v>0</v>
      </c>
      <c r="BL6" s="221">
        <v>75.459999999999994</v>
      </c>
      <c r="BM6" s="221">
        <v>0</v>
      </c>
      <c r="BN6" s="221">
        <v>0</v>
      </c>
      <c r="BO6" s="221">
        <v>0</v>
      </c>
      <c r="BP6" s="221">
        <v>0</v>
      </c>
      <c r="BQ6" s="221">
        <v>0</v>
      </c>
      <c r="BR6" s="221">
        <v>0</v>
      </c>
      <c r="BS6" s="221">
        <v>0</v>
      </c>
      <c r="BT6" s="221">
        <v>309.33</v>
      </c>
      <c r="BU6" s="221">
        <v>0</v>
      </c>
      <c r="BV6" s="221">
        <v>0</v>
      </c>
      <c r="BW6" s="221">
        <v>0</v>
      </c>
      <c r="BX6" s="221">
        <v>0</v>
      </c>
      <c r="BY6" s="221">
        <v>0</v>
      </c>
      <c r="BZ6" s="221">
        <v>0</v>
      </c>
      <c r="CA6" s="221">
        <v>0</v>
      </c>
      <c r="CB6" s="221">
        <v>0</v>
      </c>
      <c r="CC6" s="221">
        <v>74.34</v>
      </c>
      <c r="CD6" s="221">
        <v>0</v>
      </c>
      <c r="CE6" s="221">
        <v>0</v>
      </c>
      <c r="CF6" s="221">
        <v>0</v>
      </c>
      <c r="CG6" s="221">
        <v>0</v>
      </c>
      <c r="CH6" s="221">
        <v>0</v>
      </c>
      <c r="CI6" s="221">
        <v>0</v>
      </c>
      <c r="CJ6" s="221">
        <v>0</v>
      </c>
      <c r="CK6" s="221">
        <v>0</v>
      </c>
      <c r="CL6" s="221">
        <v>0</v>
      </c>
      <c r="CM6" s="221">
        <v>0</v>
      </c>
      <c r="CN6" s="221">
        <v>0</v>
      </c>
      <c r="CO6" s="221">
        <v>0</v>
      </c>
      <c r="CP6" s="221">
        <v>0</v>
      </c>
      <c r="CQ6" s="221">
        <v>0</v>
      </c>
      <c r="CR6" s="221">
        <v>0</v>
      </c>
      <c r="CS6" s="221">
        <v>0</v>
      </c>
      <c r="CT6" s="221">
        <v>0</v>
      </c>
      <c r="CU6" s="221">
        <v>0</v>
      </c>
      <c r="CV6" s="221">
        <v>0</v>
      </c>
      <c r="CW6" s="221">
        <v>0</v>
      </c>
    </row>
    <row r="7" spans="1:101" ht="15.75">
      <c r="A7" s="222" t="s">
        <v>104</v>
      </c>
      <c r="B7" s="223" t="s">
        <v>105</v>
      </c>
      <c r="C7" s="224"/>
      <c r="D7" s="225"/>
      <c r="E7" s="226"/>
      <c r="F7" s="226"/>
      <c r="G7" s="226"/>
      <c r="H7" s="226"/>
      <c r="I7" s="226"/>
      <c r="J7" s="226"/>
      <c r="K7" s="226"/>
      <c r="L7" s="226"/>
      <c r="M7" s="226"/>
      <c r="N7" s="226"/>
      <c r="O7" s="226"/>
      <c r="P7" s="226"/>
      <c r="Q7" s="226"/>
      <c r="R7" s="226"/>
      <c r="S7" s="226"/>
      <c r="T7" s="224"/>
      <c r="U7" s="225"/>
      <c r="V7" s="226"/>
      <c r="W7" s="226"/>
      <c r="X7" s="226"/>
      <c r="Y7" s="226"/>
      <c r="Z7" s="226"/>
      <c r="AA7" s="226"/>
      <c r="AB7" s="226"/>
      <c r="AC7" s="226"/>
      <c r="AD7" s="226"/>
      <c r="AE7" s="226"/>
      <c r="AF7" s="226"/>
      <c r="AG7" s="226"/>
      <c r="AH7" s="226"/>
      <c r="AI7" s="226"/>
      <c r="AJ7" s="226"/>
      <c r="AK7" s="226"/>
      <c r="AL7" s="226"/>
      <c r="AM7" s="226"/>
      <c r="AN7" s="226"/>
      <c r="AO7" s="226"/>
      <c r="AP7" s="226"/>
      <c r="AQ7" s="226"/>
      <c r="AR7" s="224"/>
      <c r="AS7" s="225"/>
      <c r="AT7" s="226"/>
      <c r="AU7" s="226"/>
      <c r="AV7" s="226"/>
      <c r="AW7" s="226"/>
      <c r="AX7" s="226"/>
      <c r="AY7" s="226"/>
      <c r="AZ7" s="226"/>
      <c r="BA7" s="226"/>
      <c r="BB7" s="224"/>
      <c r="BC7" s="225"/>
      <c r="BD7" s="226"/>
      <c r="BE7" s="226"/>
      <c r="BF7" s="226"/>
      <c r="BG7" s="226"/>
      <c r="BH7" s="226"/>
      <c r="BI7" s="226"/>
      <c r="BJ7" s="226"/>
      <c r="BK7" s="226"/>
      <c r="BL7" s="226"/>
      <c r="BM7" s="224"/>
      <c r="BN7" s="225"/>
      <c r="BO7" s="226"/>
      <c r="BP7" s="226"/>
      <c r="BQ7" s="226"/>
      <c r="BR7" s="226"/>
      <c r="BS7" s="226"/>
      <c r="BT7" s="226"/>
      <c r="BU7" s="226"/>
      <c r="BV7" s="226"/>
      <c r="BW7" s="226"/>
      <c r="BX7" s="226"/>
      <c r="BY7" s="226"/>
      <c r="BZ7" s="226"/>
      <c r="CA7" s="226"/>
      <c r="CB7" s="226"/>
      <c r="CC7" s="226"/>
      <c r="CD7" s="226"/>
      <c r="CE7" s="226"/>
      <c r="CF7" s="226"/>
      <c r="CG7" s="226"/>
      <c r="CH7" s="226"/>
      <c r="CI7" s="226"/>
      <c r="CJ7" s="226"/>
      <c r="CK7" s="226"/>
      <c r="CL7" s="226"/>
      <c r="CM7" s="226"/>
      <c r="CN7" s="226"/>
      <c r="CO7" s="226"/>
      <c r="CP7" s="226"/>
      <c r="CQ7" s="226"/>
      <c r="CR7" s="226"/>
      <c r="CS7" s="226"/>
      <c r="CT7" s="226"/>
      <c r="CU7" s="226"/>
      <c r="CV7" s="226"/>
      <c r="CW7" s="224"/>
    </row>
    <row r="8" spans="1:101" ht="15.75">
      <c r="A8" s="227" t="s">
        <v>106</v>
      </c>
      <c r="B8" s="223" t="s">
        <v>107</v>
      </c>
      <c r="C8" s="224">
        <v>0</v>
      </c>
      <c r="D8" s="225">
        <v>0</v>
      </c>
      <c r="E8" s="226">
        <v>0</v>
      </c>
      <c r="F8" s="226">
        <v>0</v>
      </c>
      <c r="G8" s="226">
        <v>0</v>
      </c>
      <c r="H8" s="226">
        <v>0</v>
      </c>
      <c r="I8" s="226">
        <v>0</v>
      </c>
      <c r="J8" s="226">
        <v>0</v>
      </c>
      <c r="K8" s="226">
        <v>0</v>
      </c>
      <c r="L8" s="226">
        <v>0</v>
      </c>
      <c r="M8" s="226">
        <v>0</v>
      </c>
      <c r="N8" s="226">
        <v>0</v>
      </c>
      <c r="O8" s="226">
        <v>0</v>
      </c>
      <c r="P8" s="226">
        <v>0</v>
      </c>
      <c r="Q8" s="226">
        <v>0</v>
      </c>
      <c r="R8" s="226">
        <v>0</v>
      </c>
      <c r="S8" s="226">
        <v>0</v>
      </c>
      <c r="T8" s="224">
        <v>0</v>
      </c>
      <c r="U8" s="225">
        <v>0</v>
      </c>
      <c r="V8" s="226">
        <v>0</v>
      </c>
      <c r="W8" s="226">
        <v>0</v>
      </c>
      <c r="X8" s="226">
        <v>0</v>
      </c>
      <c r="Y8" s="226">
        <v>0</v>
      </c>
      <c r="Z8" s="226">
        <v>0</v>
      </c>
      <c r="AA8" s="226">
        <v>0</v>
      </c>
      <c r="AB8" s="226">
        <v>0</v>
      </c>
      <c r="AC8" s="226">
        <v>0</v>
      </c>
      <c r="AD8" s="226">
        <v>0</v>
      </c>
      <c r="AE8" s="226">
        <v>0</v>
      </c>
      <c r="AF8" s="226">
        <v>0</v>
      </c>
      <c r="AG8" s="226">
        <v>0</v>
      </c>
      <c r="AH8" s="226">
        <v>0</v>
      </c>
      <c r="AI8" s="226">
        <v>0</v>
      </c>
      <c r="AJ8" s="226">
        <v>0</v>
      </c>
      <c r="AK8" s="226">
        <v>0</v>
      </c>
      <c r="AL8" s="226">
        <v>0</v>
      </c>
      <c r="AM8" s="226">
        <v>0</v>
      </c>
      <c r="AN8" s="226">
        <v>0</v>
      </c>
      <c r="AO8" s="226">
        <v>0</v>
      </c>
      <c r="AP8" s="226">
        <v>0</v>
      </c>
      <c r="AQ8" s="226">
        <v>0</v>
      </c>
      <c r="AR8" s="224">
        <v>0</v>
      </c>
      <c r="AS8" s="225">
        <v>0</v>
      </c>
      <c r="AT8" s="226">
        <v>0</v>
      </c>
      <c r="AU8" s="226">
        <v>0</v>
      </c>
      <c r="AV8" s="226">
        <v>0</v>
      </c>
      <c r="AW8" s="226">
        <v>0</v>
      </c>
      <c r="AX8" s="226">
        <v>0</v>
      </c>
      <c r="AY8" s="226">
        <v>0</v>
      </c>
      <c r="AZ8" s="226">
        <v>0</v>
      </c>
      <c r="BA8" s="226">
        <v>0</v>
      </c>
      <c r="BB8" s="224">
        <v>0</v>
      </c>
      <c r="BC8" s="225">
        <v>0</v>
      </c>
      <c r="BD8" s="226">
        <v>0</v>
      </c>
      <c r="BE8" s="226">
        <v>0</v>
      </c>
      <c r="BF8" s="226">
        <v>0</v>
      </c>
      <c r="BG8" s="226">
        <v>0</v>
      </c>
      <c r="BH8" s="226">
        <v>0</v>
      </c>
      <c r="BI8" s="226">
        <v>0</v>
      </c>
      <c r="BJ8" s="226">
        <v>0</v>
      </c>
      <c r="BK8" s="226">
        <v>0</v>
      </c>
      <c r="BL8" s="226">
        <v>0</v>
      </c>
      <c r="BM8" s="224">
        <v>0</v>
      </c>
      <c r="BN8" s="225">
        <v>0</v>
      </c>
      <c r="BO8" s="226">
        <v>0</v>
      </c>
      <c r="BP8" s="226">
        <v>0</v>
      </c>
      <c r="BQ8" s="226">
        <v>0</v>
      </c>
      <c r="BR8" s="226">
        <v>0</v>
      </c>
      <c r="BS8" s="226">
        <v>0</v>
      </c>
      <c r="BT8" s="226">
        <v>0</v>
      </c>
      <c r="BU8" s="226">
        <v>0</v>
      </c>
      <c r="BV8" s="226">
        <v>0</v>
      </c>
      <c r="BW8" s="226">
        <v>0</v>
      </c>
      <c r="BX8" s="226">
        <v>0</v>
      </c>
      <c r="BY8" s="226">
        <v>0</v>
      </c>
      <c r="BZ8" s="226">
        <v>0</v>
      </c>
      <c r="CA8" s="226">
        <v>0</v>
      </c>
      <c r="CB8" s="226">
        <v>0</v>
      </c>
      <c r="CC8" s="226">
        <v>0</v>
      </c>
      <c r="CD8" s="226">
        <v>0</v>
      </c>
      <c r="CE8" s="226">
        <v>0</v>
      </c>
      <c r="CF8" s="226">
        <v>0</v>
      </c>
      <c r="CG8" s="226">
        <v>0</v>
      </c>
      <c r="CH8" s="226">
        <v>0</v>
      </c>
      <c r="CI8" s="226">
        <v>0</v>
      </c>
      <c r="CJ8" s="226">
        <v>0</v>
      </c>
      <c r="CK8" s="226">
        <v>0</v>
      </c>
      <c r="CL8" s="226">
        <v>0</v>
      </c>
      <c r="CM8" s="226">
        <v>0</v>
      </c>
      <c r="CN8" s="226">
        <v>0</v>
      </c>
      <c r="CO8" s="226">
        <v>0</v>
      </c>
      <c r="CP8" s="226">
        <v>0</v>
      </c>
      <c r="CQ8" s="226">
        <v>0</v>
      </c>
      <c r="CR8" s="226">
        <v>0</v>
      </c>
      <c r="CS8" s="226">
        <v>0</v>
      </c>
      <c r="CT8" s="226">
        <v>0</v>
      </c>
      <c r="CU8" s="226">
        <v>0</v>
      </c>
      <c r="CV8" s="226">
        <v>0</v>
      </c>
      <c r="CW8" s="224">
        <v>0</v>
      </c>
    </row>
    <row r="9" spans="1:101" ht="15.75">
      <c r="A9" s="227"/>
      <c r="B9" s="223" t="s">
        <v>103</v>
      </c>
      <c r="C9" s="228">
        <v>0</v>
      </c>
      <c r="D9" s="229">
        <v>0</v>
      </c>
      <c r="E9" s="230">
        <v>0</v>
      </c>
      <c r="F9" s="230">
        <v>0</v>
      </c>
      <c r="G9" s="230">
        <v>0</v>
      </c>
      <c r="H9" s="230">
        <v>0</v>
      </c>
      <c r="I9" s="230">
        <v>0</v>
      </c>
      <c r="J9" s="230">
        <v>0</v>
      </c>
      <c r="K9" s="230">
        <v>0</v>
      </c>
      <c r="L9" s="230">
        <v>0</v>
      </c>
      <c r="M9" s="230">
        <v>0</v>
      </c>
      <c r="N9" s="230">
        <v>0</v>
      </c>
      <c r="O9" s="230">
        <v>0</v>
      </c>
      <c r="P9" s="230">
        <v>0</v>
      </c>
      <c r="Q9" s="230">
        <v>0</v>
      </c>
      <c r="R9" s="230">
        <v>0</v>
      </c>
      <c r="S9" s="230">
        <v>0</v>
      </c>
      <c r="T9" s="228">
        <v>0</v>
      </c>
      <c r="U9" s="229">
        <v>0</v>
      </c>
      <c r="V9" s="230">
        <v>0</v>
      </c>
      <c r="W9" s="230">
        <v>0</v>
      </c>
      <c r="X9" s="230">
        <v>0</v>
      </c>
      <c r="Y9" s="230">
        <v>0</v>
      </c>
      <c r="Z9" s="230">
        <v>0</v>
      </c>
      <c r="AA9" s="230">
        <v>0</v>
      </c>
      <c r="AB9" s="230">
        <v>0</v>
      </c>
      <c r="AC9" s="230">
        <v>0</v>
      </c>
      <c r="AD9" s="230">
        <v>0</v>
      </c>
      <c r="AE9" s="230">
        <v>0</v>
      </c>
      <c r="AF9" s="230">
        <v>0</v>
      </c>
      <c r="AG9" s="230">
        <v>0</v>
      </c>
      <c r="AH9" s="230">
        <v>0</v>
      </c>
      <c r="AI9" s="230">
        <v>0</v>
      </c>
      <c r="AJ9" s="230">
        <v>0</v>
      </c>
      <c r="AK9" s="230">
        <v>0</v>
      </c>
      <c r="AL9" s="230">
        <v>0</v>
      </c>
      <c r="AM9" s="230">
        <v>0</v>
      </c>
      <c r="AN9" s="230">
        <v>0</v>
      </c>
      <c r="AO9" s="230">
        <v>0</v>
      </c>
      <c r="AP9" s="230">
        <v>0</v>
      </c>
      <c r="AQ9" s="230">
        <v>0</v>
      </c>
      <c r="AR9" s="228">
        <v>0</v>
      </c>
      <c r="AS9" s="229">
        <v>0</v>
      </c>
      <c r="AT9" s="230">
        <v>0</v>
      </c>
      <c r="AU9" s="230">
        <v>0</v>
      </c>
      <c r="AV9" s="230">
        <v>0</v>
      </c>
      <c r="AW9" s="230">
        <v>0</v>
      </c>
      <c r="AX9" s="230">
        <v>0</v>
      </c>
      <c r="AY9" s="230">
        <v>0</v>
      </c>
      <c r="AZ9" s="230">
        <v>0</v>
      </c>
      <c r="BA9" s="230">
        <v>0</v>
      </c>
      <c r="BB9" s="228">
        <v>0</v>
      </c>
      <c r="BC9" s="229">
        <v>0</v>
      </c>
      <c r="BD9" s="230">
        <v>0</v>
      </c>
      <c r="BE9" s="230">
        <v>0</v>
      </c>
      <c r="BF9" s="230">
        <v>0</v>
      </c>
      <c r="BG9" s="230">
        <v>0</v>
      </c>
      <c r="BH9" s="230">
        <v>0</v>
      </c>
      <c r="BI9" s="230">
        <v>0</v>
      </c>
      <c r="BJ9" s="230">
        <v>0</v>
      </c>
      <c r="BK9" s="230">
        <v>0</v>
      </c>
      <c r="BL9" s="230">
        <v>0</v>
      </c>
      <c r="BM9" s="228">
        <v>0</v>
      </c>
      <c r="BN9" s="229">
        <v>0</v>
      </c>
      <c r="BO9" s="230">
        <v>0</v>
      </c>
      <c r="BP9" s="230">
        <v>0</v>
      </c>
      <c r="BQ9" s="230">
        <v>0</v>
      </c>
      <c r="BR9" s="230">
        <v>0</v>
      </c>
      <c r="BS9" s="230">
        <v>0</v>
      </c>
      <c r="BT9" s="230">
        <v>0</v>
      </c>
      <c r="BU9" s="230">
        <v>0</v>
      </c>
      <c r="BV9" s="230">
        <v>0</v>
      </c>
      <c r="BW9" s="230">
        <v>0</v>
      </c>
      <c r="BX9" s="230">
        <v>0</v>
      </c>
      <c r="BY9" s="230">
        <v>0</v>
      </c>
      <c r="BZ9" s="230">
        <v>0</v>
      </c>
      <c r="CA9" s="230">
        <v>0</v>
      </c>
      <c r="CB9" s="230">
        <v>0</v>
      </c>
      <c r="CC9" s="230">
        <v>0</v>
      </c>
      <c r="CD9" s="230">
        <v>0</v>
      </c>
      <c r="CE9" s="230">
        <v>0</v>
      </c>
      <c r="CF9" s="230">
        <v>0</v>
      </c>
      <c r="CG9" s="230">
        <v>0</v>
      </c>
      <c r="CH9" s="230">
        <v>0</v>
      </c>
      <c r="CI9" s="230">
        <v>0</v>
      </c>
      <c r="CJ9" s="230">
        <v>0</v>
      </c>
      <c r="CK9" s="230">
        <v>0</v>
      </c>
      <c r="CL9" s="230">
        <v>0</v>
      </c>
      <c r="CM9" s="230">
        <v>0</v>
      </c>
      <c r="CN9" s="230">
        <v>0</v>
      </c>
      <c r="CO9" s="230">
        <v>0</v>
      </c>
      <c r="CP9" s="230">
        <v>0</v>
      </c>
      <c r="CQ9" s="230">
        <v>0</v>
      </c>
      <c r="CR9" s="230">
        <v>0</v>
      </c>
      <c r="CS9" s="230">
        <v>0</v>
      </c>
      <c r="CT9" s="230">
        <v>0</v>
      </c>
      <c r="CU9" s="230">
        <v>0</v>
      </c>
      <c r="CV9" s="230">
        <v>0</v>
      </c>
      <c r="CW9" s="228">
        <v>0</v>
      </c>
    </row>
    <row r="10" spans="1:101" ht="15.75">
      <c r="A10" s="231" t="s">
        <v>108</v>
      </c>
      <c r="B10" s="232" t="s">
        <v>107</v>
      </c>
      <c r="C10" s="233">
        <v>0</v>
      </c>
      <c r="D10" s="234"/>
      <c r="E10" s="235"/>
      <c r="F10" s="236"/>
      <c r="G10" s="235"/>
      <c r="H10" s="236"/>
      <c r="I10" s="236"/>
      <c r="J10" s="235"/>
      <c r="K10" s="236"/>
      <c r="L10" s="236"/>
      <c r="M10" s="236"/>
      <c r="N10" s="236"/>
      <c r="O10" s="236"/>
      <c r="P10" s="235"/>
      <c r="Q10" s="236"/>
      <c r="R10" s="236"/>
      <c r="S10" s="236"/>
      <c r="T10" s="237"/>
      <c r="U10" s="234"/>
      <c r="V10" s="235"/>
      <c r="W10" s="235"/>
      <c r="X10" s="235"/>
      <c r="Y10" s="235"/>
      <c r="Z10" s="235"/>
      <c r="AA10" s="235"/>
      <c r="AB10" s="235"/>
      <c r="AC10" s="235"/>
      <c r="AD10" s="235"/>
      <c r="AE10" s="235"/>
      <c r="AF10" s="235"/>
      <c r="AG10" s="235"/>
      <c r="AH10" s="235"/>
      <c r="AI10" s="235"/>
      <c r="AJ10" s="235"/>
      <c r="AK10" s="235"/>
      <c r="AL10" s="235"/>
      <c r="AM10" s="235"/>
      <c r="AN10" s="235"/>
      <c r="AO10" s="235"/>
      <c r="AP10" s="235"/>
      <c r="AQ10" s="235"/>
      <c r="AR10" s="237"/>
      <c r="AS10" s="294"/>
      <c r="AT10" s="236"/>
      <c r="AU10" s="236"/>
      <c r="AV10" s="235"/>
      <c r="AW10" s="236"/>
      <c r="AX10" s="236"/>
      <c r="AY10" s="236"/>
      <c r="AZ10" s="236"/>
      <c r="BA10" s="235"/>
      <c r="BB10" s="239"/>
      <c r="BC10" s="234"/>
      <c r="BD10" s="236"/>
      <c r="BE10" s="236"/>
      <c r="BF10" s="236"/>
      <c r="BG10" s="236"/>
      <c r="BH10" s="236"/>
      <c r="BI10" s="236"/>
      <c r="BJ10" s="236"/>
      <c r="BK10" s="236"/>
      <c r="BL10" s="235"/>
      <c r="BM10" s="237"/>
      <c r="BN10" s="234"/>
      <c r="BO10" s="236"/>
      <c r="BP10" s="236"/>
      <c r="BQ10" s="236"/>
      <c r="BR10" s="235"/>
      <c r="BS10" s="236"/>
      <c r="BT10" s="236"/>
      <c r="BU10" s="235"/>
      <c r="BV10" s="236"/>
      <c r="BW10" s="235"/>
      <c r="BX10" s="236"/>
      <c r="BY10" s="236"/>
      <c r="BZ10" s="236"/>
      <c r="CA10" s="236"/>
      <c r="CB10" s="236"/>
      <c r="CC10" s="236"/>
      <c r="CD10" s="235"/>
      <c r="CE10" s="236"/>
      <c r="CF10" s="236"/>
      <c r="CG10" s="236"/>
      <c r="CH10" s="236"/>
      <c r="CI10" s="235"/>
      <c r="CJ10" s="235"/>
      <c r="CK10" s="236"/>
      <c r="CL10" s="236"/>
      <c r="CM10" s="235"/>
      <c r="CN10" s="235"/>
      <c r="CO10" s="235"/>
      <c r="CP10" s="235"/>
      <c r="CQ10" s="235"/>
      <c r="CR10" s="235"/>
      <c r="CS10" s="236"/>
      <c r="CT10" s="236"/>
      <c r="CU10" s="235"/>
      <c r="CV10" s="236"/>
      <c r="CW10" s="237"/>
    </row>
    <row r="11" spans="1:101" ht="15.75">
      <c r="A11" s="231"/>
      <c r="B11" s="232" t="s">
        <v>103</v>
      </c>
      <c r="C11" s="233">
        <v>0</v>
      </c>
      <c r="D11" s="234"/>
      <c r="E11" s="235"/>
      <c r="F11" s="236"/>
      <c r="G11" s="235"/>
      <c r="H11" s="236"/>
      <c r="I11" s="236"/>
      <c r="J11" s="235"/>
      <c r="K11" s="236"/>
      <c r="L11" s="236"/>
      <c r="M11" s="236"/>
      <c r="N11" s="236"/>
      <c r="O11" s="236"/>
      <c r="P11" s="235"/>
      <c r="Q11" s="236"/>
      <c r="R11" s="236"/>
      <c r="S11" s="236"/>
      <c r="T11" s="237"/>
      <c r="U11" s="234"/>
      <c r="V11" s="235"/>
      <c r="W11" s="235"/>
      <c r="X11" s="235"/>
      <c r="Y11" s="235"/>
      <c r="Z11" s="235"/>
      <c r="AA11" s="235"/>
      <c r="AB11" s="235"/>
      <c r="AC11" s="235"/>
      <c r="AD11" s="235"/>
      <c r="AE11" s="235"/>
      <c r="AF11" s="235"/>
      <c r="AG11" s="235"/>
      <c r="AH11" s="235"/>
      <c r="AI11" s="235"/>
      <c r="AJ11" s="235"/>
      <c r="AK11" s="235"/>
      <c r="AL11" s="235"/>
      <c r="AM11" s="235"/>
      <c r="AN11" s="235"/>
      <c r="AO11" s="235"/>
      <c r="AP11" s="235"/>
      <c r="AQ11" s="235"/>
      <c r="AR11" s="237"/>
      <c r="AS11" s="245"/>
      <c r="AT11" s="243"/>
      <c r="AU11" s="243"/>
      <c r="AV11" s="242"/>
      <c r="AW11" s="243"/>
      <c r="AX11" s="243"/>
      <c r="AY11" s="243"/>
      <c r="AZ11" s="243"/>
      <c r="BA11" s="242"/>
      <c r="BB11" s="244"/>
      <c r="BC11" s="234"/>
      <c r="BD11" s="235"/>
      <c r="BE11" s="235"/>
      <c r="BF11" s="235"/>
      <c r="BG11" s="235"/>
      <c r="BH11" s="235"/>
      <c r="BI11" s="235"/>
      <c r="BJ11" s="235"/>
      <c r="BK11" s="235"/>
      <c r="BL11" s="235"/>
      <c r="BM11" s="239"/>
      <c r="BN11" s="234"/>
      <c r="BO11" s="236"/>
      <c r="BP11" s="236"/>
      <c r="BQ11" s="236"/>
      <c r="BR11" s="235"/>
      <c r="BS11" s="236"/>
      <c r="BT11" s="236"/>
      <c r="BU11" s="235"/>
      <c r="BV11" s="236"/>
      <c r="BW11" s="235"/>
      <c r="BX11" s="236"/>
      <c r="BY11" s="236"/>
      <c r="BZ11" s="236"/>
      <c r="CA11" s="236"/>
      <c r="CB11" s="236"/>
      <c r="CC11" s="236"/>
      <c r="CD11" s="246"/>
      <c r="CE11" s="247"/>
      <c r="CF11" s="247"/>
      <c r="CG11" s="247"/>
      <c r="CH11" s="247"/>
      <c r="CI11" s="246"/>
      <c r="CJ11" s="246"/>
      <c r="CK11" s="247"/>
      <c r="CL11" s="247"/>
      <c r="CM11" s="246"/>
      <c r="CN11" s="246"/>
      <c r="CO11" s="246"/>
      <c r="CP11" s="246"/>
      <c r="CQ11" s="246"/>
      <c r="CR11" s="246"/>
      <c r="CS11" s="248"/>
      <c r="CT11" s="248"/>
      <c r="CU11" s="246"/>
      <c r="CV11" s="236"/>
      <c r="CW11" s="237"/>
    </row>
    <row r="12" spans="1:101" ht="15.75">
      <c r="A12" s="231" t="s">
        <v>109</v>
      </c>
      <c r="B12" s="232" t="s">
        <v>107</v>
      </c>
      <c r="C12" s="266">
        <v>0</v>
      </c>
      <c r="D12" s="249"/>
      <c r="E12" s="250"/>
      <c r="F12" s="248"/>
      <c r="G12" s="250"/>
      <c r="H12" s="248"/>
      <c r="I12" s="248"/>
      <c r="J12" s="250"/>
      <c r="K12" s="248"/>
      <c r="L12" s="248"/>
      <c r="M12" s="248"/>
      <c r="N12" s="248"/>
      <c r="O12" s="248"/>
      <c r="P12" s="250"/>
      <c r="Q12" s="248"/>
      <c r="R12" s="248"/>
      <c r="S12" s="248"/>
      <c r="T12" s="237"/>
      <c r="U12" s="249"/>
      <c r="V12" s="250"/>
      <c r="W12" s="250"/>
      <c r="X12" s="250"/>
      <c r="Y12" s="250"/>
      <c r="Z12" s="250"/>
      <c r="AA12" s="250"/>
      <c r="AB12" s="250"/>
      <c r="AC12" s="250"/>
      <c r="AD12" s="250"/>
      <c r="AE12" s="250"/>
      <c r="AF12" s="250"/>
      <c r="AG12" s="250"/>
      <c r="AH12" s="250"/>
      <c r="AI12" s="250"/>
      <c r="AJ12" s="250"/>
      <c r="AK12" s="250"/>
      <c r="AL12" s="250"/>
      <c r="AM12" s="250"/>
      <c r="AN12" s="250"/>
      <c r="AO12" s="250"/>
      <c r="AP12" s="250"/>
      <c r="AQ12" s="250"/>
      <c r="AR12" s="251"/>
      <c r="AS12" s="245"/>
      <c r="AT12" s="243"/>
      <c r="AU12" s="243"/>
      <c r="AV12" s="242"/>
      <c r="AW12" s="243"/>
      <c r="AX12" s="243"/>
      <c r="AY12" s="248"/>
      <c r="AZ12" s="243"/>
      <c r="BA12" s="242"/>
      <c r="BB12" s="244"/>
      <c r="BC12" s="249"/>
      <c r="BD12" s="250"/>
      <c r="BE12" s="250"/>
      <c r="BF12" s="250"/>
      <c r="BG12" s="250"/>
      <c r="BH12" s="250"/>
      <c r="BI12" s="250"/>
      <c r="BJ12" s="250"/>
      <c r="BK12" s="250"/>
      <c r="BL12" s="250"/>
      <c r="BM12" s="252"/>
      <c r="BN12" s="249"/>
      <c r="BO12" s="236"/>
      <c r="BP12" s="236"/>
      <c r="BQ12" s="236"/>
      <c r="BR12" s="235"/>
      <c r="BS12" s="236"/>
      <c r="BT12" s="236"/>
      <c r="BU12" s="235"/>
      <c r="BV12" s="236"/>
      <c r="BW12" s="235"/>
      <c r="BX12" s="236"/>
      <c r="BY12" s="236"/>
      <c r="BZ12" s="236"/>
      <c r="CA12" s="236"/>
      <c r="CB12" s="236"/>
      <c r="CC12" s="236"/>
      <c r="CD12" s="235"/>
      <c r="CE12" s="236"/>
      <c r="CF12" s="236"/>
      <c r="CG12" s="236"/>
      <c r="CH12" s="236"/>
      <c r="CI12" s="235"/>
      <c r="CJ12" s="235"/>
      <c r="CK12" s="236"/>
      <c r="CL12" s="236"/>
      <c r="CM12" s="235"/>
      <c r="CN12" s="235"/>
      <c r="CO12" s="235"/>
      <c r="CP12" s="235"/>
      <c r="CQ12" s="235"/>
      <c r="CR12" s="235"/>
      <c r="CS12" s="236"/>
      <c r="CT12" s="236"/>
      <c r="CU12" s="235"/>
      <c r="CV12" s="236"/>
      <c r="CW12" s="237"/>
    </row>
    <row r="13" spans="1:101" ht="15.75">
      <c r="A13" s="231"/>
      <c r="B13" s="232" t="s">
        <v>103</v>
      </c>
      <c r="C13" s="233">
        <v>0</v>
      </c>
      <c r="D13" s="245"/>
      <c r="E13" s="242"/>
      <c r="F13" s="242"/>
      <c r="G13" s="242"/>
      <c r="H13" s="242"/>
      <c r="I13" s="242"/>
      <c r="J13" s="242"/>
      <c r="K13" s="242"/>
      <c r="L13" s="242"/>
      <c r="M13" s="242"/>
      <c r="N13" s="242"/>
      <c r="O13" s="242"/>
      <c r="P13" s="242"/>
      <c r="Q13" s="242"/>
      <c r="R13" s="242"/>
      <c r="S13" s="242"/>
      <c r="T13" s="244"/>
      <c r="U13" s="245"/>
      <c r="V13" s="242"/>
      <c r="W13" s="242"/>
      <c r="X13" s="242"/>
      <c r="Y13" s="242"/>
      <c r="Z13" s="242"/>
      <c r="AA13" s="242"/>
      <c r="AB13" s="242"/>
      <c r="AC13" s="242"/>
      <c r="AD13" s="242"/>
      <c r="AE13" s="242"/>
      <c r="AF13" s="242"/>
      <c r="AG13" s="242"/>
      <c r="AH13" s="242"/>
      <c r="AI13" s="242"/>
      <c r="AJ13" s="242"/>
      <c r="AK13" s="242"/>
      <c r="AL13" s="242"/>
      <c r="AM13" s="242"/>
      <c r="AN13" s="242"/>
      <c r="AO13" s="242"/>
      <c r="AP13" s="242"/>
      <c r="AQ13" s="242"/>
      <c r="AR13" s="253"/>
      <c r="AS13" s="245"/>
      <c r="AT13" s="242"/>
      <c r="AU13" s="242"/>
      <c r="AV13" s="242"/>
      <c r="AW13" s="242"/>
      <c r="AX13" s="242"/>
      <c r="AY13" s="242"/>
      <c r="AZ13" s="242"/>
      <c r="BA13" s="242"/>
      <c r="BB13" s="244"/>
      <c r="BC13" s="245"/>
      <c r="BD13" s="242"/>
      <c r="BE13" s="242"/>
      <c r="BF13" s="242"/>
      <c r="BG13" s="242"/>
      <c r="BH13" s="242"/>
      <c r="BI13" s="242"/>
      <c r="BJ13" s="242"/>
      <c r="BK13" s="242"/>
      <c r="BL13" s="242"/>
      <c r="BM13" s="244"/>
      <c r="BN13" s="245"/>
      <c r="BO13" s="242"/>
      <c r="BP13" s="242"/>
      <c r="BQ13" s="242"/>
      <c r="BR13" s="242"/>
      <c r="BS13" s="242"/>
      <c r="BT13" s="242"/>
      <c r="BU13" s="242"/>
      <c r="BV13" s="242"/>
      <c r="BW13" s="242"/>
      <c r="BX13" s="242"/>
      <c r="BY13" s="242"/>
      <c r="BZ13" s="242"/>
      <c r="CA13" s="242"/>
      <c r="CB13" s="242"/>
      <c r="CC13" s="242"/>
      <c r="CD13" s="242"/>
      <c r="CE13" s="242"/>
      <c r="CF13" s="242"/>
      <c r="CG13" s="242"/>
      <c r="CH13" s="242"/>
      <c r="CI13" s="242"/>
      <c r="CJ13" s="242"/>
      <c r="CK13" s="242"/>
      <c r="CL13" s="242"/>
      <c r="CM13" s="242"/>
      <c r="CN13" s="242"/>
      <c r="CO13" s="242"/>
      <c r="CP13" s="242"/>
      <c r="CQ13" s="242"/>
      <c r="CR13" s="242"/>
      <c r="CS13" s="242"/>
      <c r="CT13" s="242"/>
      <c r="CU13" s="242"/>
      <c r="CV13" s="243"/>
      <c r="CW13" s="253"/>
    </row>
    <row r="14" spans="1:101" ht="15.75" customHeight="1">
      <c r="A14" s="318" t="s">
        <v>110</v>
      </c>
      <c r="B14" s="232"/>
      <c r="C14" s="233"/>
      <c r="D14" s="245"/>
      <c r="E14" s="242"/>
      <c r="F14" s="242"/>
      <c r="G14" s="242"/>
      <c r="H14" s="242"/>
      <c r="I14" s="242"/>
      <c r="J14" s="242"/>
      <c r="K14" s="242"/>
      <c r="L14" s="242"/>
      <c r="M14" s="242"/>
      <c r="N14" s="242"/>
      <c r="O14" s="242"/>
      <c r="P14" s="242"/>
      <c r="Q14" s="242"/>
      <c r="R14" s="242"/>
      <c r="S14" s="242"/>
      <c r="T14" s="244"/>
      <c r="U14" s="245"/>
      <c r="V14" s="242"/>
      <c r="W14" s="242"/>
      <c r="X14" s="242"/>
      <c r="Y14" s="242"/>
      <c r="Z14" s="242"/>
      <c r="AA14" s="242"/>
      <c r="AB14" s="242"/>
      <c r="AC14" s="242"/>
      <c r="AD14" s="242"/>
      <c r="AE14" s="242"/>
      <c r="AF14" s="242"/>
      <c r="AG14" s="242"/>
      <c r="AH14" s="242"/>
      <c r="AI14" s="242"/>
      <c r="AJ14" s="242"/>
      <c r="AK14" s="242"/>
      <c r="AL14" s="242"/>
      <c r="AM14" s="242"/>
      <c r="AN14" s="242"/>
      <c r="AO14" s="242"/>
      <c r="AP14" s="242"/>
      <c r="AQ14" s="242"/>
      <c r="AR14" s="253"/>
      <c r="AS14" s="245"/>
      <c r="AT14" s="242"/>
      <c r="AU14" s="242"/>
      <c r="AV14" s="242"/>
      <c r="AW14" s="242"/>
      <c r="AX14" s="242"/>
      <c r="AY14" s="242"/>
      <c r="AZ14" s="242"/>
      <c r="BA14" s="242"/>
      <c r="BB14" s="244"/>
      <c r="BC14" s="245"/>
      <c r="BD14" s="242"/>
      <c r="BE14" s="242"/>
      <c r="BF14" s="242"/>
      <c r="BG14" s="242"/>
      <c r="BH14" s="242"/>
      <c r="BI14" s="242"/>
      <c r="BJ14" s="242"/>
      <c r="BK14" s="242"/>
      <c r="BL14" s="242"/>
      <c r="BM14" s="244"/>
      <c r="BN14" s="245"/>
      <c r="BO14" s="242"/>
      <c r="BP14" s="242"/>
      <c r="BQ14" s="242"/>
      <c r="BR14" s="242"/>
      <c r="BS14" s="242"/>
      <c r="BT14" s="242"/>
      <c r="BU14" s="242"/>
      <c r="BV14" s="242"/>
      <c r="BW14" s="242"/>
      <c r="BX14" s="242"/>
      <c r="BY14" s="242"/>
      <c r="BZ14" s="242"/>
      <c r="CA14" s="242"/>
      <c r="CB14" s="242"/>
      <c r="CC14" s="242"/>
      <c r="CD14" s="242"/>
      <c r="CE14" s="242"/>
      <c r="CF14" s="242"/>
      <c r="CG14" s="242"/>
      <c r="CH14" s="242"/>
      <c r="CI14" s="242"/>
      <c r="CJ14" s="242"/>
      <c r="CK14" s="242"/>
      <c r="CL14" s="242"/>
      <c r="CM14" s="242"/>
      <c r="CN14" s="242"/>
      <c r="CO14" s="242"/>
      <c r="CP14" s="242"/>
      <c r="CQ14" s="242"/>
      <c r="CR14" s="242"/>
      <c r="CS14" s="242"/>
      <c r="CT14" s="242"/>
      <c r="CU14" s="242"/>
      <c r="CV14" s="243"/>
      <c r="CW14" s="253"/>
    </row>
    <row r="15" spans="1:101" ht="15.75" customHeight="1">
      <c r="A15" s="317" t="s">
        <v>111</v>
      </c>
      <c r="B15" s="236" t="s">
        <v>112</v>
      </c>
      <c r="C15" s="233">
        <v>0</v>
      </c>
      <c r="D15" s="249"/>
      <c r="E15" s="250"/>
      <c r="F15" s="257"/>
      <c r="G15" s="250"/>
      <c r="H15" s="257"/>
      <c r="I15" s="257"/>
      <c r="J15" s="250"/>
      <c r="K15" s="257"/>
      <c r="L15" s="257"/>
      <c r="M15" s="257"/>
      <c r="N15" s="257"/>
      <c r="O15" s="257"/>
      <c r="P15" s="250"/>
      <c r="Q15" s="250"/>
      <c r="R15" s="250"/>
      <c r="S15" s="250"/>
      <c r="T15" s="252"/>
      <c r="U15" s="249"/>
      <c r="V15" s="250"/>
      <c r="W15" s="250"/>
      <c r="X15" s="250"/>
      <c r="Y15" s="250"/>
      <c r="Z15" s="250"/>
      <c r="AA15" s="250"/>
      <c r="AB15" s="250"/>
      <c r="AC15" s="250"/>
      <c r="AD15" s="250"/>
      <c r="AE15" s="250"/>
      <c r="AF15" s="250"/>
      <c r="AG15" s="250"/>
      <c r="AH15" s="250"/>
      <c r="AI15" s="250"/>
      <c r="AJ15" s="250"/>
      <c r="AK15" s="250"/>
      <c r="AL15" s="250"/>
      <c r="AM15" s="250"/>
      <c r="AN15" s="250"/>
      <c r="AO15" s="250"/>
      <c r="AP15" s="250"/>
      <c r="AQ15" s="250"/>
      <c r="AR15" s="251"/>
      <c r="AS15" s="249"/>
      <c r="AT15" s="250"/>
      <c r="AU15" s="250"/>
      <c r="AV15" s="250"/>
      <c r="AW15" s="250"/>
      <c r="AX15" s="250"/>
      <c r="AY15" s="250"/>
      <c r="AZ15" s="250"/>
      <c r="BA15" s="250"/>
      <c r="BB15" s="252"/>
      <c r="BC15" s="249"/>
      <c r="BD15" s="250"/>
      <c r="BE15" s="250"/>
      <c r="BF15" s="250"/>
      <c r="BG15" s="250"/>
      <c r="BH15" s="250"/>
      <c r="BI15" s="250"/>
      <c r="BJ15" s="250"/>
      <c r="BK15" s="250"/>
      <c r="BL15" s="250"/>
      <c r="BM15" s="252"/>
      <c r="BN15" s="234"/>
      <c r="BO15" s="235"/>
      <c r="BP15" s="235"/>
      <c r="BQ15" s="235"/>
      <c r="BR15" s="235"/>
      <c r="BS15" s="235"/>
      <c r="BT15" s="250"/>
      <c r="BU15" s="235"/>
      <c r="BV15" s="235"/>
      <c r="BW15" s="235"/>
      <c r="BX15" s="235"/>
      <c r="BY15" s="235"/>
      <c r="BZ15" s="235"/>
      <c r="CA15" s="235"/>
      <c r="CB15" s="235"/>
      <c r="CC15" s="235"/>
      <c r="CD15" s="235"/>
      <c r="CE15" s="235"/>
      <c r="CF15" s="235"/>
      <c r="CG15" s="235"/>
      <c r="CH15" s="235"/>
      <c r="CI15" s="235"/>
      <c r="CJ15" s="235"/>
      <c r="CK15" s="235"/>
      <c r="CL15" s="235"/>
      <c r="CM15" s="235"/>
      <c r="CN15" s="235"/>
      <c r="CO15" s="235"/>
      <c r="CP15" s="235"/>
      <c r="CQ15" s="235"/>
      <c r="CR15" s="235"/>
      <c r="CS15" s="235"/>
      <c r="CT15" s="235"/>
      <c r="CU15" s="235"/>
      <c r="CV15" s="236"/>
      <c r="CW15" s="237"/>
    </row>
    <row r="16" spans="1:101" ht="15.75" customHeight="1">
      <c r="A16" s="317" t="s">
        <v>113</v>
      </c>
      <c r="B16" s="236" t="s">
        <v>103</v>
      </c>
      <c r="C16" s="233">
        <v>0</v>
      </c>
      <c r="D16" s="249"/>
      <c r="E16" s="250"/>
      <c r="F16" s="257"/>
      <c r="G16" s="250"/>
      <c r="H16" s="257"/>
      <c r="I16" s="257"/>
      <c r="J16" s="250"/>
      <c r="K16" s="257"/>
      <c r="L16" s="257"/>
      <c r="M16" s="257"/>
      <c r="N16" s="257"/>
      <c r="O16" s="257"/>
      <c r="P16" s="250"/>
      <c r="Q16" s="250"/>
      <c r="R16" s="250"/>
      <c r="S16" s="250"/>
      <c r="T16" s="252"/>
      <c r="U16" s="249"/>
      <c r="V16" s="250"/>
      <c r="W16" s="250"/>
      <c r="X16" s="250"/>
      <c r="Y16" s="250"/>
      <c r="Z16" s="250"/>
      <c r="AA16" s="250"/>
      <c r="AB16" s="250"/>
      <c r="AC16" s="250"/>
      <c r="AD16" s="250"/>
      <c r="AE16" s="250"/>
      <c r="AF16" s="250"/>
      <c r="AG16" s="250"/>
      <c r="AH16" s="250"/>
      <c r="AI16" s="250"/>
      <c r="AJ16" s="250"/>
      <c r="AK16" s="250"/>
      <c r="AL16" s="250"/>
      <c r="AM16" s="250"/>
      <c r="AN16" s="250"/>
      <c r="AO16" s="250"/>
      <c r="AP16" s="250"/>
      <c r="AQ16" s="250"/>
      <c r="AR16" s="251"/>
      <c r="AS16" s="249"/>
      <c r="AT16" s="250"/>
      <c r="AU16" s="250"/>
      <c r="AV16" s="250"/>
      <c r="AW16" s="250"/>
      <c r="AX16" s="250"/>
      <c r="AY16" s="250"/>
      <c r="AZ16" s="250"/>
      <c r="BA16" s="250"/>
      <c r="BB16" s="252"/>
      <c r="BC16" s="249"/>
      <c r="BD16" s="250"/>
      <c r="BE16" s="250"/>
      <c r="BF16" s="250"/>
      <c r="BG16" s="250"/>
      <c r="BH16" s="250"/>
      <c r="BI16" s="250"/>
      <c r="BJ16" s="250"/>
      <c r="BK16" s="250"/>
      <c r="BL16" s="250"/>
      <c r="BM16" s="252"/>
      <c r="BN16" s="234"/>
      <c r="BO16" s="235"/>
      <c r="BP16" s="235"/>
      <c r="BQ16" s="235"/>
      <c r="BR16" s="235"/>
      <c r="BS16" s="235"/>
      <c r="BT16" s="250"/>
      <c r="BU16" s="235"/>
      <c r="BV16" s="235"/>
      <c r="BW16" s="235"/>
      <c r="BX16" s="235"/>
      <c r="BY16" s="235"/>
      <c r="BZ16" s="235"/>
      <c r="CA16" s="235"/>
      <c r="CB16" s="235"/>
      <c r="CC16" s="235"/>
      <c r="CD16" s="235"/>
      <c r="CE16" s="235"/>
      <c r="CF16" s="235"/>
      <c r="CG16" s="235"/>
      <c r="CH16" s="235"/>
      <c r="CI16" s="235"/>
      <c r="CJ16" s="235"/>
      <c r="CK16" s="235"/>
      <c r="CL16" s="235"/>
      <c r="CM16" s="235"/>
      <c r="CN16" s="235"/>
      <c r="CO16" s="235"/>
      <c r="CP16" s="235"/>
      <c r="CQ16" s="235"/>
      <c r="CR16" s="235"/>
      <c r="CS16" s="235"/>
      <c r="CT16" s="235"/>
      <c r="CU16" s="235"/>
      <c r="CV16" s="236"/>
      <c r="CW16" s="237"/>
    </row>
    <row r="17" spans="1:101" ht="15.75" customHeight="1">
      <c r="A17" s="318" t="s">
        <v>114</v>
      </c>
      <c r="B17" s="236" t="s">
        <v>115</v>
      </c>
      <c r="C17" s="233">
        <v>0</v>
      </c>
      <c r="D17" s="249"/>
      <c r="E17" s="250"/>
      <c r="F17" s="257"/>
      <c r="G17" s="250"/>
      <c r="H17" s="257"/>
      <c r="I17" s="257"/>
      <c r="J17" s="250"/>
      <c r="K17" s="257"/>
      <c r="L17" s="257"/>
      <c r="M17" s="257"/>
      <c r="N17" s="257"/>
      <c r="O17" s="257"/>
      <c r="P17" s="250"/>
      <c r="Q17" s="250"/>
      <c r="R17" s="250"/>
      <c r="S17" s="250"/>
      <c r="T17" s="252"/>
      <c r="U17" s="249"/>
      <c r="V17" s="250"/>
      <c r="W17" s="250"/>
      <c r="X17" s="250"/>
      <c r="Y17" s="250"/>
      <c r="Z17" s="250"/>
      <c r="AA17" s="250"/>
      <c r="AB17" s="250"/>
      <c r="AC17" s="250"/>
      <c r="AD17" s="250"/>
      <c r="AE17" s="250"/>
      <c r="AF17" s="250"/>
      <c r="AG17" s="250"/>
      <c r="AH17" s="250"/>
      <c r="AI17" s="250"/>
      <c r="AJ17" s="250"/>
      <c r="AK17" s="250"/>
      <c r="AL17" s="250"/>
      <c r="AM17" s="250"/>
      <c r="AN17" s="250"/>
      <c r="AO17" s="250"/>
      <c r="AP17" s="250"/>
      <c r="AQ17" s="250"/>
      <c r="AR17" s="251"/>
      <c r="AS17" s="249"/>
      <c r="AT17" s="250"/>
      <c r="AU17" s="250"/>
      <c r="AV17" s="250"/>
      <c r="AW17" s="250"/>
      <c r="AX17" s="250"/>
      <c r="AY17" s="250"/>
      <c r="AZ17" s="250"/>
      <c r="BA17" s="250"/>
      <c r="BB17" s="252"/>
      <c r="BC17" s="249"/>
      <c r="BD17" s="250"/>
      <c r="BE17" s="250"/>
      <c r="BF17" s="250"/>
      <c r="BG17" s="250"/>
      <c r="BH17" s="250"/>
      <c r="BI17" s="250"/>
      <c r="BJ17" s="250"/>
      <c r="BK17" s="250"/>
      <c r="BL17" s="250"/>
      <c r="BM17" s="252"/>
      <c r="BN17" s="234"/>
      <c r="BO17" s="235"/>
      <c r="BP17" s="235"/>
      <c r="BQ17" s="235"/>
      <c r="BR17" s="235"/>
      <c r="BS17" s="235"/>
      <c r="BT17" s="250"/>
      <c r="BU17" s="235"/>
      <c r="BV17" s="235"/>
      <c r="BW17" s="235"/>
      <c r="BX17" s="235"/>
      <c r="BY17" s="235"/>
      <c r="BZ17" s="235"/>
      <c r="CA17" s="235"/>
      <c r="CB17" s="235"/>
      <c r="CC17" s="235"/>
      <c r="CD17" s="235"/>
      <c r="CE17" s="235"/>
      <c r="CF17" s="235"/>
      <c r="CG17" s="235"/>
      <c r="CH17" s="235"/>
      <c r="CI17" s="235"/>
      <c r="CJ17" s="235"/>
      <c r="CK17" s="235"/>
      <c r="CL17" s="235"/>
      <c r="CM17" s="235"/>
      <c r="CN17" s="235"/>
      <c r="CO17" s="235"/>
      <c r="CP17" s="235"/>
      <c r="CQ17" s="235"/>
      <c r="CR17" s="235"/>
      <c r="CS17" s="235"/>
      <c r="CT17" s="235"/>
      <c r="CU17" s="235"/>
      <c r="CV17" s="236"/>
      <c r="CW17" s="237"/>
    </row>
    <row r="18" spans="1:101" ht="15.75" customHeight="1">
      <c r="A18" s="318"/>
      <c r="B18" s="236" t="s">
        <v>103</v>
      </c>
      <c r="C18" s="233">
        <v>0</v>
      </c>
      <c r="D18" s="249"/>
      <c r="E18" s="250"/>
      <c r="F18" s="257"/>
      <c r="G18" s="250"/>
      <c r="H18" s="257"/>
      <c r="I18" s="257"/>
      <c r="J18" s="250"/>
      <c r="K18" s="257"/>
      <c r="L18" s="257"/>
      <c r="M18" s="257"/>
      <c r="N18" s="257"/>
      <c r="O18" s="257"/>
      <c r="P18" s="250"/>
      <c r="Q18" s="250"/>
      <c r="R18" s="250"/>
      <c r="S18" s="250"/>
      <c r="T18" s="252"/>
      <c r="U18" s="249"/>
      <c r="V18" s="250"/>
      <c r="W18" s="250"/>
      <c r="X18" s="250"/>
      <c r="Y18" s="250"/>
      <c r="Z18" s="250"/>
      <c r="AA18" s="250"/>
      <c r="AB18" s="250"/>
      <c r="AC18" s="250"/>
      <c r="AD18" s="250"/>
      <c r="AE18" s="250"/>
      <c r="AF18" s="250"/>
      <c r="AG18" s="250"/>
      <c r="AH18" s="250"/>
      <c r="AI18" s="250"/>
      <c r="AJ18" s="250"/>
      <c r="AK18" s="250"/>
      <c r="AL18" s="250"/>
      <c r="AM18" s="250"/>
      <c r="AN18" s="250"/>
      <c r="AO18" s="250"/>
      <c r="AP18" s="250"/>
      <c r="AQ18" s="250"/>
      <c r="AR18" s="251"/>
      <c r="AS18" s="249"/>
      <c r="AT18" s="250"/>
      <c r="AU18" s="250"/>
      <c r="AV18" s="250"/>
      <c r="AW18" s="250"/>
      <c r="AX18" s="250"/>
      <c r="AY18" s="250"/>
      <c r="AZ18" s="250"/>
      <c r="BA18" s="250"/>
      <c r="BB18" s="252"/>
      <c r="BC18" s="249"/>
      <c r="BD18" s="250"/>
      <c r="BE18" s="250"/>
      <c r="BF18" s="250"/>
      <c r="BG18" s="250"/>
      <c r="BH18" s="250"/>
      <c r="BI18" s="250"/>
      <c r="BJ18" s="250"/>
      <c r="BK18" s="250"/>
      <c r="BL18" s="250"/>
      <c r="BM18" s="252"/>
      <c r="BN18" s="234"/>
      <c r="BO18" s="235"/>
      <c r="BP18" s="235"/>
      <c r="BQ18" s="235"/>
      <c r="BR18" s="235"/>
      <c r="BS18" s="235"/>
      <c r="BT18" s="250"/>
      <c r="BU18" s="235"/>
      <c r="BV18" s="235"/>
      <c r="BW18" s="235"/>
      <c r="BX18" s="235"/>
      <c r="BY18" s="235"/>
      <c r="BZ18" s="235"/>
      <c r="CA18" s="235"/>
      <c r="CB18" s="235"/>
      <c r="CC18" s="235"/>
      <c r="CD18" s="235"/>
      <c r="CE18" s="235"/>
      <c r="CF18" s="235"/>
      <c r="CG18" s="235"/>
      <c r="CH18" s="235"/>
      <c r="CI18" s="235"/>
      <c r="CJ18" s="235"/>
      <c r="CK18" s="235"/>
      <c r="CL18" s="235"/>
      <c r="CM18" s="235"/>
      <c r="CN18" s="235"/>
      <c r="CO18" s="235"/>
      <c r="CP18" s="235"/>
      <c r="CQ18" s="235"/>
      <c r="CR18" s="235"/>
      <c r="CS18" s="235"/>
      <c r="CT18" s="235"/>
      <c r="CU18" s="235"/>
      <c r="CV18" s="236"/>
      <c r="CW18" s="237"/>
    </row>
    <row r="19" spans="1:101" ht="15.75" customHeight="1">
      <c r="A19" s="318" t="s">
        <v>116</v>
      </c>
      <c r="B19" s="236" t="s">
        <v>117</v>
      </c>
      <c r="C19" s="233">
        <v>0</v>
      </c>
      <c r="D19" s="249"/>
      <c r="E19" s="250"/>
      <c r="F19" s="257"/>
      <c r="G19" s="250"/>
      <c r="H19" s="257"/>
      <c r="I19" s="257"/>
      <c r="J19" s="250"/>
      <c r="K19" s="257"/>
      <c r="L19" s="257"/>
      <c r="M19" s="257"/>
      <c r="N19" s="257"/>
      <c r="O19" s="257"/>
      <c r="P19" s="250"/>
      <c r="Q19" s="250"/>
      <c r="R19" s="250"/>
      <c r="S19" s="250"/>
      <c r="T19" s="252"/>
      <c r="U19" s="249"/>
      <c r="V19" s="250"/>
      <c r="W19" s="250"/>
      <c r="X19" s="250"/>
      <c r="Y19" s="250"/>
      <c r="Z19" s="250"/>
      <c r="AA19" s="250"/>
      <c r="AB19" s="250"/>
      <c r="AC19" s="250"/>
      <c r="AD19" s="250"/>
      <c r="AE19" s="250"/>
      <c r="AF19" s="250"/>
      <c r="AG19" s="250"/>
      <c r="AH19" s="250"/>
      <c r="AI19" s="250"/>
      <c r="AJ19" s="250"/>
      <c r="AK19" s="250"/>
      <c r="AL19" s="250"/>
      <c r="AM19" s="250"/>
      <c r="AN19" s="250"/>
      <c r="AO19" s="250"/>
      <c r="AP19" s="250"/>
      <c r="AQ19" s="250"/>
      <c r="AR19" s="251"/>
      <c r="AS19" s="249"/>
      <c r="AT19" s="250"/>
      <c r="AU19" s="250"/>
      <c r="AV19" s="250"/>
      <c r="AW19" s="250"/>
      <c r="AX19" s="250"/>
      <c r="AY19" s="250"/>
      <c r="AZ19" s="250"/>
      <c r="BA19" s="250"/>
      <c r="BB19" s="252"/>
      <c r="BC19" s="249"/>
      <c r="BD19" s="250"/>
      <c r="BE19" s="250"/>
      <c r="BF19" s="250"/>
      <c r="BG19" s="250"/>
      <c r="BH19" s="250"/>
      <c r="BI19" s="250"/>
      <c r="BJ19" s="250"/>
      <c r="BK19" s="250"/>
      <c r="BL19" s="250"/>
      <c r="BM19" s="252"/>
      <c r="BN19" s="234"/>
      <c r="BO19" s="235"/>
      <c r="BP19" s="235"/>
      <c r="BQ19" s="235"/>
      <c r="BR19" s="235"/>
      <c r="BS19" s="235"/>
      <c r="BT19" s="250"/>
      <c r="BU19" s="235"/>
      <c r="BV19" s="235"/>
      <c r="BW19" s="235"/>
      <c r="BX19" s="235"/>
      <c r="BY19" s="235"/>
      <c r="BZ19" s="235"/>
      <c r="CA19" s="235"/>
      <c r="CB19" s="235"/>
      <c r="CC19" s="235"/>
      <c r="CD19" s="235"/>
      <c r="CE19" s="235"/>
      <c r="CF19" s="235"/>
      <c r="CG19" s="235"/>
      <c r="CH19" s="235"/>
      <c r="CI19" s="235"/>
      <c r="CJ19" s="235"/>
      <c r="CK19" s="235"/>
      <c r="CL19" s="235"/>
      <c r="CM19" s="235"/>
      <c r="CN19" s="235"/>
      <c r="CO19" s="235"/>
      <c r="CP19" s="235"/>
      <c r="CQ19" s="235"/>
      <c r="CR19" s="235"/>
      <c r="CS19" s="235"/>
      <c r="CT19" s="235"/>
      <c r="CU19" s="235"/>
      <c r="CV19" s="236"/>
      <c r="CW19" s="237"/>
    </row>
    <row r="20" spans="1:101" ht="15.75" customHeight="1">
      <c r="A20" s="318" t="s">
        <v>118</v>
      </c>
      <c r="B20" s="236" t="s">
        <v>103</v>
      </c>
      <c r="C20" s="233">
        <v>0</v>
      </c>
      <c r="D20" s="249"/>
      <c r="E20" s="250"/>
      <c r="F20" s="257"/>
      <c r="G20" s="250"/>
      <c r="H20" s="257"/>
      <c r="I20" s="257"/>
      <c r="J20" s="250"/>
      <c r="K20" s="257"/>
      <c r="L20" s="257"/>
      <c r="M20" s="257"/>
      <c r="N20" s="257"/>
      <c r="O20" s="257"/>
      <c r="P20" s="250"/>
      <c r="Q20" s="250"/>
      <c r="R20" s="250"/>
      <c r="S20" s="250"/>
      <c r="T20" s="252"/>
      <c r="U20" s="249"/>
      <c r="V20" s="250"/>
      <c r="W20" s="250"/>
      <c r="X20" s="250"/>
      <c r="Y20" s="250"/>
      <c r="Z20" s="250"/>
      <c r="AA20" s="250"/>
      <c r="AB20" s="250"/>
      <c r="AC20" s="250"/>
      <c r="AD20" s="250"/>
      <c r="AE20" s="250"/>
      <c r="AF20" s="250"/>
      <c r="AG20" s="250"/>
      <c r="AH20" s="250"/>
      <c r="AI20" s="250"/>
      <c r="AJ20" s="250"/>
      <c r="AK20" s="250"/>
      <c r="AL20" s="250"/>
      <c r="AM20" s="250"/>
      <c r="AN20" s="250"/>
      <c r="AO20" s="250"/>
      <c r="AP20" s="250"/>
      <c r="AQ20" s="250"/>
      <c r="AR20" s="251"/>
      <c r="AS20" s="249"/>
      <c r="AT20" s="250"/>
      <c r="AU20" s="250"/>
      <c r="AV20" s="250"/>
      <c r="AW20" s="250"/>
      <c r="AX20" s="250"/>
      <c r="AY20" s="250"/>
      <c r="AZ20" s="250"/>
      <c r="BA20" s="250"/>
      <c r="BB20" s="252"/>
      <c r="BC20" s="249"/>
      <c r="BD20" s="250"/>
      <c r="BE20" s="250"/>
      <c r="BF20" s="250"/>
      <c r="BG20" s="250"/>
      <c r="BH20" s="250"/>
      <c r="BI20" s="250"/>
      <c r="BJ20" s="250"/>
      <c r="BK20" s="250"/>
      <c r="BL20" s="250"/>
      <c r="BM20" s="252"/>
      <c r="BN20" s="234"/>
      <c r="BO20" s="235"/>
      <c r="BP20" s="235"/>
      <c r="BQ20" s="235"/>
      <c r="BR20" s="235"/>
      <c r="BS20" s="235"/>
      <c r="BT20" s="250"/>
      <c r="BU20" s="235"/>
      <c r="BV20" s="235"/>
      <c r="BW20" s="235"/>
      <c r="BX20" s="235"/>
      <c r="BY20" s="235"/>
      <c r="BZ20" s="235"/>
      <c r="CA20" s="235"/>
      <c r="CB20" s="235"/>
      <c r="CC20" s="235"/>
      <c r="CD20" s="235"/>
      <c r="CE20" s="235"/>
      <c r="CF20" s="235"/>
      <c r="CG20" s="235"/>
      <c r="CH20" s="235"/>
      <c r="CI20" s="235"/>
      <c r="CJ20" s="235"/>
      <c r="CK20" s="235"/>
      <c r="CL20" s="235"/>
      <c r="CM20" s="235"/>
      <c r="CN20" s="235"/>
      <c r="CO20" s="235"/>
      <c r="CP20" s="235"/>
      <c r="CQ20" s="235"/>
      <c r="CR20" s="235"/>
      <c r="CS20" s="235"/>
      <c r="CT20" s="235"/>
      <c r="CU20" s="235"/>
      <c r="CV20" s="236"/>
      <c r="CW20" s="237"/>
    </row>
    <row r="21" spans="1:101" ht="15.75" customHeight="1">
      <c r="A21" s="318" t="s">
        <v>119</v>
      </c>
      <c r="B21" s="236" t="s">
        <v>117</v>
      </c>
      <c r="C21" s="233">
        <v>0</v>
      </c>
      <c r="D21" s="249"/>
      <c r="E21" s="250"/>
      <c r="F21" s="257"/>
      <c r="G21" s="250"/>
      <c r="H21" s="257"/>
      <c r="I21" s="257"/>
      <c r="J21" s="250"/>
      <c r="K21" s="257"/>
      <c r="L21" s="257"/>
      <c r="M21" s="257"/>
      <c r="N21" s="257"/>
      <c r="O21" s="257"/>
      <c r="P21" s="250"/>
      <c r="Q21" s="250"/>
      <c r="R21" s="250"/>
      <c r="S21" s="250"/>
      <c r="T21" s="252"/>
      <c r="U21" s="249"/>
      <c r="V21" s="250"/>
      <c r="W21" s="250"/>
      <c r="X21" s="250"/>
      <c r="Y21" s="250"/>
      <c r="Z21" s="250"/>
      <c r="AA21" s="250"/>
      <c r="AB21" s="250"/>
      <c r="AC21" s="250"/>
      <c r="AD21" s="250"/>
      <c r="AE21" s="250"/>
      <c r="AF21" s="250"/>
      <c r="AG21" s="250"/>
      <c r="AH21" s="250"/>
      <c r="AI21" s="250"/>
      <c r="AJ21" s="250"/>
      <c r="AK21" s="250"/>
      <c r="AL21" s="250"/>
      <c r="AM21" s="250"/>
      <c r="AN21" s="250"/>
      <c r="AO21" s="250"/>
      <c r="AP21" s="250"/>
      <c r="AQ21" s="250"/>
      <c r="AR21" s="251"/>
      <c r="AS21" s="249"/>
      <c r="AT21" s="250"/>
      <c r="AU21" s="250"/>
      <c r="AV21" s="250"/>
      <c r="AW21" s="250"/>
      <c r="AX21" s="250"/>
      <c r="AY21" s="250"/>
      <c r="AZ21" s="250"/>
      <c r="BA21" s="250"/>
      <c r="BB21" s="252"/>
      <c r="BC21" s="249"/>
      <c r="BD21" s="250"/>
      <c r="BE21" s="250"/>
      <c r="BF21" s="250"/>
      <c r="BG21" s="250"/>
      <c r="BH21" s="250"/>
      <c r="BI21" s="250"/>
      <c r="BJ21" s="250"/>
      <c r="BK21" s="250"/>
      <c r="BL21" s="250"/>
      <c r="BM21" s="252"/>
      <c r="BN21" s="234"/>
      <c r="BO21" s="235"/>
      <c r="BP21" s="235"/>
      <c r="BQ21" s="235"/>
      <c r="BR21" s="235"/>
      <c r="BS21" s="235"/>
      <c r="BT21" s="250"/>
      <c r="BU21" s="235"/>
      <c r="BV21" s="235"/>
      <c r="BW21" s="235"/>
      <c r="BX21" s="235"/>
      <c r="BY21" s="235"/>
      <c r="BZ21" s="235"/>
      <c r="CA21" s="235"/>
      <c r="CB21" s="235"/>
      <c r="CC21" s="235"/>
      <c r="CD21" s="235"/>
      <c r="CE21" s="235"/>
      <c r="CF21" s="235"/>
      <c r="CG21" s="235"/>
      <c r="CH21" s="235"/>
      <c r="CI21" s="235"/>
      <c r="CJ21" s="235"/>
      <c r="CK21" s="235"/>
      <c r="CL21" s="235"/>
      <c r="CM21" s="235"/>
      <c r="CN21" s="235"/>
      <c r="CO21" s="235"/>
      <c r="CP21" s="235"/>
      <c r="CQ21" s="235"/>
      <c r="CR21" s="235"/>
      <c r="CS21" s="235"/>
      <c r="CT21" s="235"/>
      <c r="CU21" s="235"/>
      <c r="CV21" s="236"/>
      <c r="CW21" s="237"/>
    </row>
    <row r="22" spans="1:101" ht="15.75" customHeight="1">
      <c r="A22" s="318" t="s">
        <v>120</v>
      </c>
      <c r="B22" s="236" t="s">
        <v>103</v>
      </c>
      <c r="C22" s="233">
        <v>0</v>
      </c>
      <c r="D22" s="249"/>
      <c r="E22" s="250"/>
      <c r="F22" s="257"/>
      <c r="G22" s="250"/>
      <c r="H22" s="257"/>
      <c r="I22" s="257"/>
      <c r="J22" s="250"/>
      <c r="K22" s="257"/>
      <c r="L22" s="257"/>
      <c r="M22" s="257"/>
      <c r="N22" s="257"/>
      <c r="O22" s="257"/>
      <c r="P22" s="250"/>
      <c r="Q22" s="250"/>
      <c r="R22" s="250"/>
      <c r="S22" s="250"/>
      <c r="T22" s="252"/>
      <c r="U22" s="249"/>
      <c r="V22" s="250"/>
      <c r="W22" s="250"/>
      <c r="X22" s="250"/>
      <c r="Y22" s="250"/>
      <c r="Z22" s="250"/>
      <c r="AA22" s="250"/>
      <c r="AB22" s="250"/>
      <c r="AC22" s="250"/>
      <c r="AD22" s="250"/>
      <c r="AE22" s="250"/>
      <c r="AF22" s="250"/>
      <c r="AG22" s="250"/>
      <c r="AH22" s="250"/>
      <c r="AI22" s="250"/>
      <c r="AJ22" s="250"/>
      <c r="AK22" s="250"/>
      <c r="AL22" s="250"/>
      <c r="AM22" s="250"/>
      <c r="AN22" s="250"/>
      <c r="AO22" s="250"/>
      <c r="AP22" s="250"/>
      <c r="AQ22" s="250"/>
      <c r="AR22" s="251"/>
      <c r="AS22" s="249"/>
      <c r="AT22" s="250"/>
      <c r="AU22" s="250"/>
      <c r="AV22" s="250"/>
      <c r="AW22" s="250"/>
      <c r="AX22" s="250"/>
      <c r="AY22" s="250"/>
      <c r="AZ22" s="250"/>
      <c r="BA22" s="250"/>
      <c r="BB22" s="252"/>
      <c r="BC22" s="249"/>
      <c r="BD22" s="250"/>
      <c r="BE22" s="250"/>
      <c r="BF22" s="250"/>
      <c r="BG22" s="250"/>
      <c r="BH22" s="250"/>
      <c r="BI22" s="250"/>
      <c r="BJ22" s="250"/>
      <c r="BK22" s="250"/>
      <c r="BL22" s="250"/>
      <c r="BM22" s="252"/>
      <c r="BN22" s="234"/>
      <c r="BO22" s="235"/>
      <c r="BP22" s="235"/>
      <c r="BQ22" s="235"/>
      <c r="BR22" s="235"/>
      <c r="BS22" s="235"/>
      <c r="BT22" s="250"/>
      <c r="BU22" s="235"/>
      <c r="BV22" s="235"/>
      <c r="BW22" s="235"/>
      <c r="BX22" s="235"/>
      <c r="BY22" s="235"/>
      <c r="BZ22" s="235"/>
      <c r="CA22" s="235"/>
      <c r="CB22" s="235"/>
      <c r="CC22" s="235"/>
      <c r="CD22" s="235"/>
      <c r="CE22" s="235"/>
      <c r="CF22" s="235"/>
      <c r="CG22" s="235"/>
      <c r="CH22" s="235"/>
      <c r="CI22" s="235"/>
      <c r="CJ22" s="235"/>
      <c r="CK22" s="235"/>
      <c r="CL22" s="235"/>
      <c r="CM22" s="235"/>
      <c r="CN22" s="235"/>
      <c r="CO22" s="235"/>
      <c r="CP22" s="235"/>
      <c r="CQ22" s="235"/>
      <c r="CR22" s="235"/>
      <c r="CS22" s="235"/>
      <c r="CT22" s="235"/>
      <c r="CU22" s="235"/>
      <c r="CV22" s="236"/>
      <c r="CW22" s="237"/>
    </row>
    <row r="23" spans="1:101" ht="15.75" customHeight="1">
      <c r="A23" s="318" t="s">
        <v>121</v>
      </c>
      <c r="B23" s="236" t="s">
        <v>122</v>
      </c>
      <c r="C23" s="233">
        <v>0</v>
      </c>
      <c r="D23" s="249"/>
      <c r="E23" s="250"/>
      <c r="F23" s="257"/>
      <c r="G23" s="250"/>
      <c r="H23" s="257"/>
      <c r="I23" s="257"/>
      <c r="J23" s="250"/>
      <c r="K23" s="257"/>
      <c r="L23" s="257"/>
      <c r="M23" s="257"/>
      <c r="N23" s="257"/>
      <c r="O23" s="257"/>
      <c r="P23" s="250"/>
      <c r="Q23" s="250"/>
      <c r="R23" s="250"/>
      <c r="S23" s="250"/>
      <c r="T23" s="252"/>
      <c r="U23" s="249"/>
      <c r="V23" s="250"/>
      <c r="W23" s="250"/>
      <c r="X23" s="250"/>
      <c r="Y23" s="250"/>
      <c r="Z23" s="250"/>
      <c r="AA23" s="250"/>
      <c r="AB23" s="250"/>
      <c r="AC23" s="250"/>
      <c r="AD23" s="250"/>
      <c r="AE23" s="250"/>
      <c r="AF23" s="250"/>
      <c r="AG23" s="250"/>
      <c r="AH23" s="250"/>
      <c r="AI23" s="250"/>
      <c r="AJ23" s="250"/>
      <c r="AK23" s="250"/>
      <c r="AL23" s="250"/>
      <c r="AM23" s="250"/>
      <c r="AN23" s="250"/>
      <c r="AO23" s="250"/>
      <c r="AP23" s="250"/>
      <c r="AQ23" s="250"/>
      <c r="AR23" s="251"/>
      <c r="AS23" s="249"/>
      <c r="AT23" s="250"/>
      <c r="AU23" s="250"/>
      <c r="AV23" s="250"/>
      <c r="AW23" s="250"/>
      <c r="AX23" s="250"/>
      <c r="AY23" s="250"/>
      <c r="AZ23" s="250"/>
      <c r="BA23" s="250"/>
      <c r="BB23" s="252"/>
      <c r="BC23" s="249"/>
      <c r="BD23" s="250"/>
      <c r="BE23" s="250"/>
      <c r="BF23" s="250"/>
      <c r="BG23" s="250"/>
      <c r="BH23" s="250"/>
      <c r="BI23" s="250"/>
      <c r="BJ23" s="250"/>
      <c r="BK23" s="250"/>
      <c r="BL23" s="250"/>
      <c r="BM23" s="252"/>
      <c r="BN23" s="234"/>
      <c r="BO23" s="235"/>
      <c r="BP23" s="235"/>
      <c r="BQ23" s="235"/>
      <c r="BR23" s="235"/>
      <c r="BS23" s="235"/>
      <c r="BT23" s="250"/>
      <c r="BU23" s="235"/>
      <c r="BV23" s="235"/>
      <c r="BW23" s="235"/>
      <c r="BX23" s="235"/>
      <c r="BY23" s="235"/>
      <c r="BZ23" s="235"/>
      <c r="CA23" s="235"/>
      <c r="CB23" s="235"/>
      <c r="CC23" s="235"/>
      <c r="CD23" s="235"/>
      <c r="CE23" s="235"/>
      <c r="CF23" s="235"/>
      <c r="CG23" s="235"/>
      <c r="CH23" s="235"/>
      <c r="CI23" s="235"/>
      <c r="CJ23" s="235"/>
      <c r="CK23" s="235"/>
      <c r="CL23" s="235"/>
      <c r="CM23" s="235"/>
      <c r="CN23" s="235"/>
      <c r="CO23" s="235"/>
      <c r="CP23" s="235"/>
      <c r="CQ23" s="235"/>
      <c r="CR23" s="235"/>
      <c r="CS23" s="235"/>
      <c r="CT23" s="235"/>
      <c r="CU23" s="235"/>
      <c r="CV23" s="236"/>
      <c r="CW23" s="237"/>
    </row>
    <row r="24" spans="1:101" ht="15.75" customHeight="1">
      <c r="A24" s="318"/>
      <c r="B24" s="236" t="s">
        <v>103</v>
      </c>
      <c r="C24" s="233">
        <v>0</v>
      </c>
      <c r="D24" s="249"/>
      <c r="E24" s="250"/>
      <c r="F24" s="257"/>
      <c r="G24" s="250"/>
      <c r="H24" s="257"/>
      <c r="I24" s="257"/>
      <c r="J24" s="250"/>
      <c r="K24" s="257"/>
      <c r="L24" s="257"/>
      <c r="M24" s="257"/>
      <c r="N24" s="257"/>
      <c r="O24" s="257"/>
      <c r="P24" s="250"/>
      <c r="Q24" s="250"/>
      <c r="R24" s="250"/>
      <c r="S24" s="250"/>
      <c r="T24" s="252"/>
      <c r="U24" s="249"/>
      <c r="V24" s="250"/>
      <c r="W24" s="250"/>
      <c r="X24" s="250"/>
      <c r="Y24" s="250"/>
      <c r="Z24" s="250"/>
      <c r="AA24" s="250"/>
      <c r="AB24" s="250"/>
      <c r="AC24" s="250"/>
      <c r="AD24" s="250"/>
      <c r="AE24" s="250"/>
      <c r="AF24" s="250"/>
      <c r="AG24" s="250"/>
      <c r="AH24" s="250"/>
      <c r="AI24" s="250"/>
      <c r="AJ24" s="250"/>
      <c r="AK24" s="250"/>
      <c r="AL24" s="250"/>
      <c r="AM24" s="250"/>
      <c r="AN24" s="250"/>
      <c r="AO24" s="250"/>
      <c r="AP24" s="250"/>
      <c r="AQ24" s="250"/>
      <c r="AR24" s="251"/>
      <c r="AS24" s="249"/>
      <c r="AT24" s="250"/>
      <c r="AU24" s="250"/>
      <c r="AV24" s="250"/>
      <c r="AW24" s="250"/>
      <c r="AX24" s="250"/>
      <c r="AY24" s="250"/>
      <c r="AZ24" s="250"/>
      <c r="BA24" s="250"/>
      <c r="BB24" s="252"/>
      <c r="BC24" s="249"/>
      <c r="BD24" s="250"/>
      <c r="BE24" s="250"/>
      <c r="BF24" s="250"/>
      <c r="BG24" s="250"/>
      <c r="BH24" s="250"/>
      <c r="BI24" s="250"/>
      <c r="BJ24" s="250"/>
      <c r="BK24" s="250"/>
      <c r="BL24" s="250"/>
      <c r="BM24" s="252"/>
      <c r="BN24" s="234"/>
      <c r="BO24" s="235"/>
      <c r="BP24" s="235"/>
      <c r="BQ24" s="235"/>
      <c r="BR24" s="235"/>
      <c r="BS24" s="235"/>
      <c r="BT24" s="250"/>
      <c r="BU24" s="235"/>
      <c r="BV24" s="235"/>
      <c r="BW24" s="235"/>
      <c r="BX24" s="235"/>
      <c r="BY24" s="235"/>
      <c r="BZ24" s="235"/>
      <c r="CA24" s="235"/>
      <c r="CB24" s="235"/>
      <c r="CC24" s="235"/>
      <c r="CD24" s="235"/>
      <c r="CE24" s="235"/>
      <c r="CF24" s="235"/>
      <c r="CG24" s="235"/>
      <c r="CH24" s="235"/>
      <c r="CI24" s="235"/>
      <c r="CJ24" s="235"/>
      <c r="CK24" s="235"/>
      <c r="CL24" s="235"/>
      <c r="CM24" s="235"/>
      <c r="CN24" s="235"/>
      <c r="CO24" s="235"/>
      <c r="CP24" s="235"/>
      <c r="CQ24" s="235"/>
      <c r="CR24" s="235"/>
      <c r="CS24" s="235"/>
      <c r="CT24" s="235"/>
      <c r="CU24" s="235"/>
      <c r="CV24" s="236"/>
      <c r="CW24" s="237"/>
    </row>
    <row r="25" spans="1:101" ht="15.75" customHeight="1">
      <c r="A25" s="318" t="s">
        <v>123</v>
      </c>
      <c r="B25" s="236" t="s">
        <v>103</v>
      </c>
      <c r="C25" s="233">
        <v>0</v>
      </c>
      <c r="D25" s="249"/>
      <c r="E25" s="250"/>
      <c r="F25" s="257"/>
      <c r="G25" s="250"/>
      <c r="H25" s="257"/>
      <c r="I25" s="257"/>
      <c r="J25" s="250"/>
      <c r="K25" s="257"/>
      <c r="L25" s="257"/>
      <c r="M25" s="257"/>
      <c r="N25" s="257"/>
      <c r="O25" s="257"/>
      <c r="P25" s="250"/>
      <c r="Q25" s="250"/>
      <c r="R25" s="250"/>
      <c r="S25" s="250"/>
      <c r="T25" s="252"/>
      <c r="U25" s="249"/>
      <c r="V25" s="250"/>
      <c r="W25" s="250"/>
      <c r="X25" s="250"/>
      <c r="Y25" s="250"/>
      <c r="Z25" s="250"/>
      <c r="AA25" s="250"/>
      <c r="AB25" s="250"/>
      <c r="AC25" s="250"/>
      <c r="AD25" s="250"/>
      <c r="AE25" s="250"/>
      <c r="AF25" s="250"/>
      <c r="AG25" s="250"/>
      <c r="AH25" s="250"/>
      <c r="AI25" s="250"/>
      <c r="AJ25" s="250"/>
      <c r="AK25" s="250"/>
      <c r="AL25" s="250"/>
      <c r="AM25" s="250"/>
      <c r="AN25" s="250"/>
      <c r="AO25" s="250"/>
      <c r="AP25" s="250"/>
      <c r="AQ25" s="250"/>
      <c r="AR25" s="251"/>
      <c r="AS25" s="249"/>
      <c r="AT25" s="250"/>
      <c r="AU25" s="250"/>
      <c r="AV25" s="250"/>
      <c r="AW25" s="250"/>
      <c r="AX25" s="250"/>
      <c r="AY25" s="250"/>
      <c r="AZ25" s="250"/>
      <c r="BA25" s="250"/>
      <c r="BB25" s="252"/>
      <c r="BC25" s="249"/>
      <c r="BD25" s="250"/>
      <c r="BE25" s="250"/>
      <c r="BF25" s="250"/>
      <c r="BG25" s="250"/>
      <c r="BH25" s="250"/>
      <c r="BI25" s="250"/>
      <c r="BJ25" s="250"/>
      <c r="BK25" s="250"/>
      <c r="BL25" s="250"/>
      <c r="BM25" s="252"/>
      <c r="BN25" s="234"/>
      <c r="BO25" s="235"/>
      <c r="BP25" s="235"/>
      <c r="BQ25" s="235"/>
      <c r="BR25" s="235"/>
      <c r="BS25" s="235"/>
      <c r="BT25" s="250"/>
      <c r="BU25" s="235"/>
      <c r="BV25" s="235"/>
      <c r="BW25" s="235"/>
      <c r="BX25" s="235"/>
      <c r="BY25" s="235"/>
      <c r="BZ25" s="235"/>
      <c r="CA25" s="235"/>
      <c r="CB25" s="235"/>
      <c r="CC25" s="235"/>
      <c r="CD25" s="235"/>
      <c r="CE25" s="235"/>
      <c r="CF25" s="235"/>
      <c r="CG25" s="235"/>
      <c r="CH25" s="235"/>
      <c r="CI25" s="235"/>
      <c r="CJ25" s="235"/>
      <c r="CK25" s="235"/>
      <c r="CL25" s="235"/>
      <c r="CM25" s="235"/>
      <c r="CN25" s="235"/>
      <c r="CO25" s="235"/>
      <c r="CP25" s="235"/>
      <c r="CQ25" s="235"/>
      <c r="CR25" s="235"/>
      <c r="CS25" s="235"/>
      <c r="CT25" s="235"/>
      <c r="CU25" s="235"/>
      <c r="CV25" s="236"/>
      <c r="CW25" s="237"/>
    </row>
    <row r="26" spans="1:101" ht="21" customHeight="1">
      <c r="A26" s="488" t="s">
        <v>124</v>
      </c>
      <c r="B26" s="241" t="s">
        <v>105</v>
      </c>
      <c r="C26" s="268">
        <v>0</v>
      </c>
      <c r="D26" s="269"/>
      <c r="E26" s="260"/>
      <c r="F26" s="333"/>
      <c r="G26" s="260"/>
      <c r="H26" s="333"/>
      <c r="I26" s="333"/>
      <c r="J26" s="260"/>
      <c r="K26" s="333"/>
      <c r="L26" s="333"/>
      <c r="M26" s="333"/>
      <c r="N26" s="333"/>
      <c r="O26" s="333"/>
      <c r="P26" s="260"/>
      <c r="Q26" s="260"/>
      <c r="R26" s="260"/>
      <c r="S26" s="260"/>
      <c r="T26" s="281"/>
      <c r="U26" s="269"/>
      <c r="V26" s="260"/>
      <c r="W26" s="260"/>
      <c r="X26" s="260"/>
      <c r="Y26" s="260"/>
      <c r="Z26" s="260"/>
      <c r="AA26" s="260"/>
      <c r="AB26" s="260"/>
      <c r="AC26" s="260"/>
      <c r="AD26" s="260"/>
      <c r="AE26" s="260"/>
      <c r="AF26" s="260"/>
      <c r="AG26" s="260"/>
      <c r="AH26" s="260"/>
      <c r="AI26" s="260"/>
      <c r="AJ26" s="260"/>
      <c r="AK26" s="260"/>
      <c r="AL26" s="260"/>
      <c r="AM26" s="260"/>
      <c r="AN26" s="260"/>
      <c r="AO26" s="260"/>
      <c r="AP26" s="260"/>
      <c r="AQ26" s="260"/>
      <c r="AR26" s="334"/>
      <c r="AS26" s="269"/>
      <c r="AT26" s="260"/>
      <c r="AU26" s="260"/>
      <c r="AV26" s="260"/>
      <c r="AW26" s="260"/>
      <c r="AX26" s="260"/>
      <c r="AY26" s="260"/>
      <c r="AZ26" s="260"/>
      <c r="BA26" s="260"/>
      <c r="BB26" s="281"/>
      <c r="BC26" s="269"/>
      <c r="BD26" s="260"/>
      <c r="BE26" s="260"/>
      <c r="BF26" s="260"/>
      <c r="BG26" s="260"/>
      <c r="BH26" s="260"/>
      <c r="BI26" s="260"/>
      <c r="BJ26" s="260"/>
      <c r="BK26" s="260"/>
      <c r="BL26" s="260"/>
      <c r="BM26" s="281"/>
      <c r="BN26" s="269"/>
      <c r="BO26" s="260"/>
      <c r="BP26" s="260"/>
      <c r="BQ26" s="260"/>
      <c r="BR26" s="260"/>
      <c r="BS26" s="260"/>
      <c r="BT26" s="260"/>
      <c r="BU26" s="260"/>
      <c r="BV26" s="260"/>
      <c r="BW26" s="260"/>
      <c r="BX26" s="260"/>
      <c r="BY26" s="260"/>
      <c r="BZ26" s="260"/>
      <c r="CA26" s="260"/>
      <c r="CB26" s="260"/>
      <c r="CC26" s="260"/>
      <c r="CD26" s="260"/>
      <c r="CE26" s="260"/>
      <c r="CF26" s="260"/>
      <c r="CG26" s="260"/>
      <c r="CH26" s="260"/>
      <c r="CI26" s="260"/>
      <c r="CJ26" s="260"/>
      <c r="CK26" s="260"/>
      <c r="CL26" s="260"/>
      <c r="CM26" s="260"/>
      <c r="CN26" s="260"/>
      <c r="CO26" s="260"/>
      <c r="CP26" s="260"/>
      <c r="CQ26" s="260"/>
      <c r="CR26" s="260"/>
      <c r="CS26" s="260"/>
      <c r="CT26" s="260"/>
      <c r="CU26" s="260"/>
      <c r="CV26" s="270"/>
      <c r="CW26" s="334"/>
    </row>
    <row r="27" spans="1:101" ht="15.75">
      <c r="A27" s="488"/>
      <c r="B27" s="261" t="s">
        <v>103</v>
      </c>
      <c r="C27" s="233">
        <v>0</v>
      </c>
      <c r="D27" s="233">
        <v>0</v>
      </c>
      <c r="E27" s="233">
        <v>0</v>
      </c>
      <c r="F27" s="233">
        <v>0</v>
      </c>
      <c r="G27" s="233">
        <v>0</v>
      </c>
      <c r="H27" s="233">
        <v>0</v>
      </c>
      <c r="I27" s="233">
        <v>0</v>
      </c>
      <c r="J27" s="233">
        <v>0</v>
      </c>
      <c r="K27" s="233">
        <v>0</v>
      </c>
      <c r="L27" s="233">
        <v>0</v>
      </c>
      <c r="M27" s="233">
        <v>0</v>
      </c>
      <c r="N27" s="233">
        <v>0</v>
      </c>
      <c r="O27" s="233">
        <v>0</v>
      </c>
      <c r="P27" s="233">
        <v>0</v>
      </c>
      <c r="Q27" s="233">
        <v>0</v>
      </c>
      <c r="R27" s="233">
        <v>0</v>
      </c>
      <c r="S27" s="233">
        <v>0</v>
      </c>
      <c r="T27" s="233">
        <v>0</v>
      </c>
      <c r="U27" s="233">
        <v>0</v>
      </c>
      <c r="V27" s="233">
        <v>0</v>
      </c>
      <c r="W27" s="233">
        <v>0</v>
      </c>
      <c r="X27" s="233">
        <v>0</v>
      </c>
      <c r="Y27" s="233">
        <v>0</v>
      </c>
      <c r="Z27" s="233">
        <v>0</v>
      </c>
      <c r="AA27" s="233">
        <v>0</v>
      </c>
      <c r="AB27" s="233">
        <v>0</v>
      </c>
      <c r="AC27" s="233">
        <v>0</v>
      </c>
      <c r="AD27" s="233">
        <v>0</v>
      </c>
      <c r="AE27" s="233">
        <v>0</v>
      </c>
      <c r="AF27" s="233">
        <v>0</v>
      </c>
      <c r="AG27" s="233">
        <v>0</v>
      </c>
      <c r="AH27" s="233">
        <v>0</v>
      </c>
      <c r="AI27" s="233">
        <v>0</v>
      </c>
      <c r="AJ27" s="233">
        <v>0</v>
      </c>
      <c r="AK27" s="233">
        <v>0</v>
      </c>
      <c r="AL27" s="233">
        <v>0</v>
      </c>
      <c r="AM27" s="233">
        <v>0</v>
      </c>
      <c r="AN27" s="233">
        <v>0</v>
      </c>
      <c r="AO27" s="233">
        <v>0</v>
      </c>
      <c r="AP27" s="233">
        <v>0</v>
      </c>
      <c r="AQ27" s="233">
        <v>0</v>
      </c>
      <c r="AR27" s="233">
        <v>0</v>
      </c>
      <c r="AS27" s="233">
        <v>0</v>
      </c>
      <c r="AT27" s="233">
        <v>0</v>
      </c>
      <c r="AU27" s="233">
        <v>0</v>
      </c>
      <c r="AV27" s="233">
        <v>0</v>
      </c>
      <c r="AW27" s="233">
        <v>0</v>
      </c>
      <c r="AX27" s="233">
        <v>0</v>
      </c>
      <c r="AY27" s="233">
        <v>0</v>
      </c>
      <c r="AZ27" s="233">
        <v>0</v>
      </c>
      <c r="BA27" s="233">
        <v>0</v>
      </c>
      <c r="BB27" s="233">
        <v>0</v>
      </c>
      <c r="BC27" s="233">
        <v>0</v>
      </c>
      <c r="BD27" s="233">
        <v>0</v>
      </c>
      <c r="BE27" s="233">
        <v>0</v>
      </c>
      <c r="BF27" s="233">
        <v>0</v>
      </c>
      <c r="BG27" s="233">
        <v>0</v>
      </c>
      <c r="BH27" s="233">
        <v>0</v>
      </c>
      <c r="BI27" s="233">
        <v>0</v>
      </c>
      <c r="BJ27" s="233">
        <v>0</v>
      </c>
      <c r="BK27" s="233">
        <v>0</v>
      </c>
      <c r="BL27" s="233">
        <v>0</v>
      </c>
      <c r="BM27" s="233">
        <v>0</v>
      </c>
      <c r="BN27" s="233">
        <v>0</v>
      </c>
      <c r="BO27" s="233">
        <v>0</v>
      </c>
      <c r="BP27" s="233">
        <v>0</v>
      </c>
      <c r="BQ27" s="233">
        <v>0</v>
      </c>
      <c r="BR27" s="233">
        <v>0</v>
      </c>
      <c r="BS27" s="233">
        <v>0</v>
      </c>
      <c r="BT27" s="233">
        <v>0</v>
      </c>
      <c r="BU27" s="233">
        <v>0</v>
      </c>
      <c r="BV27" s="233">
        <v>0</v>
      </c>
      <c r="BW27" s="233">
        <v>0</v>
      </c>
      <c r="BX27" s="233">
        <v>0</v>
      </c>
      <c r="BY27" s="233">
        <v>0</v>
      </c>
      <c r="BZ27" s="233">
        <v>0</v>
      </c>
      <c r="CA27" s="233">
        <v>0</v>
      </c>
      <c r="CB27" s="233">
        <v>0</v>
      </c>
      <c r="CC27" s="233">
        <v>0</v>
      </c>
      <c r="CD27" s="233">
        <v>0</v>
      </c>
      <c r="CE27" s="233">
        <v>0</v>
      </c>
      <c r="CF27" s="233">
        <v>0</v>
      </c>
      <c r="CG27" s="233">
        <v>0</v>
      </c>
      <c r="CH27" s="233">
        <v>0</v>
      </c>
      <c r="CI27" s="233">
        <v>0</v>
      </c>
      <c r="CJ27" s="233">
        <v>0</v>
      </c>
      <c r="CK27" s="233">
        <v>0</v>
      </c>
      <c r="CL27" s="233">
        <v>0</v>
      </c>
      <c r="CM27" s="233">
        <v>0</v>
      </c>
      <c r="CN27" s="233">
        <v>0</v>
      </c>
      <c r="CO27" s="233">
        <v>0</v>
      </c>
      <c r="CP27" s="233">
        <v>0</v>
      </c>
      <c r="CQ27" s="233">
        <v>0</v>
      </c>
      <c r="CR27" s="233">
        <v>0</v>
      </c>
      <c r="CS27" s="233">
        <v>0</v>
      </c>
      <c r="CT27" s="233">
        <v>0</v>
      </c>
      <c r="CU27" s="233">
        <v>0</v>
      </c>
      <c r="CV27" s="233">
        <v>0</v>
      </c>
      <c r="CW27" s="233">
        <v>0</v>
      </c>
    </row>
    <row r="28" spans="1:101" ht="15.75">
      <c r="A28" s="489" t="s">
        <v>125</v>
      </c>
      <c r="B28" s="261" t="s">
        <v>107</v>
      </c>
      <c r="C28" s="266">
        <v>0</v>
      </c>
      <c r="D28" s="249"/>
      <c r="E28" s="250"/>
      <c r="F28" s="257"/>
      <c r="G28" s="250"/>
      <c r="H28" s="257"/>
      <c r="I28" s="257"/>
      <c r="J28" s="250"/>
      <c r="K28" s="257"/>
      <c r="L28" s="257"/>
      <c r="M28" s="257"/>
      <c r="N28" s="257"/>
      <c r="O28" s="257"/>
      <c r="P28" s="250"/>
      <c r="Q28" s="250"/>
      <c r="R28" s="250"/>
      <c r="S28" s="250"/>
      <c r="T28" s="252"/>
      <c r="U28" s="249"/>
      <c r="V28" s="250"/>
      <c r="W28" s="250"/>
      <c r="X28" s="250"/>
      <c r="Y28" s="250"/>
      <c r="Z28" s="250"/>
      <c r="AA28" s="250"/>
      <c r="AB28" s="250"/>
      <c r="AC28" s="250"/>
      <c r="AD28" s="250"/>
      <c r="AE28" s="250"/>
      <c r="AF28" s="250"/>
      <c r="AG28" s="250"/>
      <c r="AH28" s="250"/>
      <c r="AI28" s="250"/>
      <c r="AJ28" s="250"/>
      <c r="AK28" s="250"/>
      <c r="AL28" s="250"/>
      <c r="AM28" s="250"/>
      <c r="AN28" s="250"/>
      <c r="AO28" s="250"/>
      <c r="AP28" s="250"/>
      <c r="AQ28" s="250"/>
      <c r="AR28" s="251"/>
      <c r="AS28" s="249"/>
      <c r="AT28" s="250"/>
      <c r="AU28" s="250"/>
      <c r="AV28" s="250"/>
      <c r="AW28" s="250"/>
      <c r="AX28" s="250"/>
      <c r="AY28" s="250"/>
      <c r="AZ28" s="250"/>
      <c r="BA28" s="250"/>
      <c r="BB28" s="252"/>
      <c r="BC28" s="249"/>
      <c r="BD28" s="250"/>
      <c r="BE28" s="250"/>
      <c r="BF28" s="250"/>
      <c r="BG28" s="250"/>
      <c r="BH28" s="250"/>
      <c r="BI28" s="250"/>
      <c r="BJ28" s="250"/>
      <c r="BK28" s="250"/>
      <c r="BL28" s="250"/>
      <c r="BM28" s="252"/>
      <c r="BN28" s="234"/>
      <c r="BO28" s="235"/>
      <c r="BP28" s="235"/>
      <c r="BQ28" s="235"/>
      <c r="BR28" s="235"/>
      <c r="BS28" s="235"/>
      <c r="BT28" s="250"/>
      <c r="BU28" s="235"/>
      <c r="BV28" s="235"/>
      <c r="BW28" s="235"/>
      <c r="BX28" s="235"/>
      <c r="BY28" s="235"/>
      <c r="BZ28" s="235"/>
      <c r="CA28" s="235"/>
      <c r="CB28" s="235"/>
      <c r="CC28" s="235"/>
      <c r="CD28" s="235"/>
      <c r="CE28" s="235"/>
      <c r="CF28" s="235"/>
      <c r="CG28" s="235"/>
      <c r="CH28" s="235"/>
      <c r="CI28" s="235"/>
      <c r="CJ28" s="235"/>
      <c r="CK28" s="235"/>
      <c r="CL28" s="235"/>
      <c r="CM28" s="235"/>
      <c r="CN28" s="235"/>
      <c r="CO28" s="235"/>
      <c r="CP28" s="235"/>
      <c r="CQ28" s="235"/>
      <c r="CR28" s="235"/>
      <c r="CS28" s="235"/>
      <c r="CT28" s="235"/>
      <c r="CU28" s="235"/>
      <c r="CV28" s="236"/>
      <c r="CW28" s="237"/>
    </row>
    <row r="29" spans="1:101" ht="15.75">
      <c r="A29" s="489"/>
      <c r="B29" s="261" t="s">
        <v>103</v>
      </c>
      <c r="C29" s="233">
        <v>0</v>
      </c>
      <c r="D29" s="249"/>
      <c r="E29" s="250"/>
      <c r="F29" s="257"/>
      <c r="G29" s="250"/>
      <c r="H29" s="257"/>
      <c r="I29" s="257"/>
      <c r="J29" s="250"/>
      <c r="K29" s="257"/>
      <c r="L29" s="257"/>
      <c r="M29" s="257"/>
      <c r="N29" s="257"/>
      <c r="O29" s="257"/>
      <c r="P29" s="250"/>
      <c r="Q29" s="250"/>
      <c r="R29" s="250"/>
      <c r="S29" s="250"/>
      <c r="T29" s="252"/>
      <c r="U29" s="249"/>
      <c r="V29" s="250"/>
      <c r="W29" s="250"/>
      <c r="X29" s="250"/>
      <c r="Y29" s="250"/>
      <c r="Z29" s="250"/>
      <c r="AA29" s="250"/>
      <c r="AB29" s="250"/>
      <c r="AC29" s="250"/>
      <c r="AD29" s="250"/>
      <c r="AE29" s="250"/>
      <c r="AF29" s="250"/>
      <c r="AG29" s="250"/>
      <c r="AH29" s="250"/>
      <c r="AI29" s="250"/>
      <c r="AJ29" s="250"/>
      <c r="AK29" s="250"/>
      <c r="AL29" s="250"/>
      <c r="AM29" s="250"/>
      <c r="AN29" s="250"/>
      <c r="AO29" s="250"/>
      <c r="AP29" s="250"/>
      <c r="AQ29" s="250"/>
      <c r="AR29" s="251"/>
      <c r="AS29" s="249"/>
      <c r="AT29" s="250"/>
      <c r="AU29" s="250"/>
      <c r="AV29" s="250"/>
      <c r="AW29" s="250"/>
      <c r="AX29" s="250"/>
      <c r="AY29" s="250"/>
      <c r="AZ29" s="250"/>
      <c r="BA29" s="250"/>
      <c r="BB29" s="252"/>
      <c r="BC29" s="249"/>
      <c r="BD29" s="250"/>
      <c r="BE29" s="250"/>
      <c r="BF29" s="250"/>
      <c r="BG29" s="250"/>
      <c r="BH29" s="250"/>
      <c r="BI29" s="250"/>
      <c r="BJ29" s="250"/>
      <c r="BK29" s="250"/>
      <c r="BL29" s="250"/>
      <c r="BM29" s="252"/>
      <c r="BN29" s="234"/>
      <c r="BO29" s="235"/>
      <c r="BP29" s="235"/>
      <c r="BQ29" s="235"/>
      <c r="BR29" s="235"/>
      <c r="BS29" s="235"/>
      <c r="BT29" s="250"/>
      <c r="BU29" s="235"/>
      <c r="BV29" s="235"/>
      <c r="BW29" s="235"/>
      <c r="BX29" s="235"/>
      <c r="BY29" s="235"/>
      <c r="BZ29" s="235"/>
      <c r="CA29" s="235"/>
      <c r="CB29" s="235"/>
      <c r="CC29" s="235"/>
      <c r="CD29" s="235"/>
      <c r="CE29" s="235"/>
      <c r="CF29" s="235"/>
      <c r="CG29" s="235"/>
      <c r="CH29" s="235"/>
      <c r="CI29" s="235"/>
      <c r="CJ29" s="235"/>
      <c r="CK29" s="235"/>
      <c r="CL29" s="235"/>
      <c r="CM29" s="235"/>
      <c r="CN29" s="235"/>
      <c r="CO29" s="235"/>
      <c r="CP29" s="235"/>
      <c r="CQ29" s="235"/>
      <c r="CR29" s="235"/>
      <c r="CS29" s="235"/>
      <c r="CT29" s="235"/>
      <c r="CU29" s="235"/>
      <c r="CV29" s="236"/>
      <c r="CW29" s="237"/>
    </row>
    <row r="30" spans="1:101" ht="15.75">
      <c r="A30" s="489" t="s">
        <v>126</v>
      </c>
      <c r="B30" s="261" t="s">
        <v>107</v>
      </c>
      <c r="C30" s="266">
        <v>0</v>
      </c>
      <c r="D30" s="249"/>
      <c r="E30" s="250"/>
      <c r="F30" s="257"/>
      <c r="G30" s="250"/>
      <c r="H30" s="257"/>
      <c r="I30" s="257"/>
      <c r="J30" s="250"/>
      <c r="K30" s="257"/>
      <c r="L30" s="257"/>
      <c r="M30" s="257"/>
      <c r="N30" s="257"/>
      <c r="O30" s="257"/>
      <c r="P30" s="250"/>
      <c r="Q30" s="250"/>
      <c r="R30" s="250"/>
      <c r="S30" s="250"/>
      <c r="T30" s="252"/>
      <c r="U30" s="249"/>
      <c r="V30" s="250"/>
      <c r="W30" s="250"/>
      <c r="X30" s="250"/>
      <c r="Y30" s="250"/>
      <c r="Z30" s="250"/>
      <c r="AA30" s="250"/>
      <c r="AB30" s="250"/>
      <c r="AC30" s="250"/>
      <c r="AD30" s="250"/>
      <c r="AE30" s="250"/>
      <c r="AF30" s="250"/>
      <c r="AG30" s="250"/>
      <c r="AH30" s="250"/>
      <c r="AI30" s="250"/>
      <c r="AJ30" s="250"/>
      <c r="AK30" s="250"/>
      <c r="AL30" s="250"/>
      <c r="AM30" s="250"/>
      <c r="AN30" s="250"/>
      <c r="AO30" s="250"/>
      <c r="AP30" s="250"/>
      <c r="AQ30" s="250"/>
      <c r="AR30" s="251"/>
      <c r="AS30" s="249"/>
      <c r="AT30" s="250"/>
      <c r="AU30" s="250"/>
      <c r="AV30" s="250"/>
      <c r="AW30" s="250"/>
      <c r="AX30" s="250"/>
      <c r="AY30" s="250"/>
      <c r="AZ30" s="250"/>
      <c r="BA30" s="250"/>
      <c r="BB30" s="252"/>
      <c r="BC30" s="249"/>
      <c r="BD30" s="250"/>
      <c r="BE30" s="250"/>
      <c r="BF30" s="250"/>
      <c r="BG30" s="250"/>
      <c r="BH30" s="250"/>
      <c r="BI30" s="250"/>
      <c r="BJ30" s="250"/>
      <c r="BK30" s="250"/>
      <c r="BL30" s="250"/>
      <c r="BM30" s="252"/>
      <c r="BN30" s="234"/>
      <c r="BO30" s="235"/>
      <c r="BP30" s="235"/>
      <c r="BQ30" s="235"/>
      <c r="BR30" s="235"/>
      <c r="BS30" s="235"/>
      <c r="BT30" s="250"/>
      <c r="BU30" s="235"/>
      <c r="BV30" s="235"/>
      <c r="BW30" s="235"/>
      <c r="BX30" s="235"/>
      <c r="BY30" s="235"/>
      <c r="BZ30" s="235"/>
      <c r="CA30" s="235"/>
      <c r="CB30" s="235"/>
      <c r="CC30" s="235"/>
      <c r="CD30" s="235"/>
      <c r="CE30" s="235"/>
      <c r="CF30" s="235"/>
      <c r="CG30" s="235"/>
      <c r="CH30" s="235"/>
      <c r="CI30" s="235"/>
      <c r="CJ30" s="235"/>
      <c r="CK30" s="235"/>
      <c r="CL30" s="235"/>
      <c r="CM30" s="235"/>
      <c r="CN30" s="235"/>
      <c r="CO30" s="235"/>
      <c r="CP30" s="235"/>
      <c r="CQ30" s="235"/>
      <c r="CR30" s="235"/>
      <c r="CS30" s="235"/>
      <c r="CT30" s="235"/>
      <c r="CU30" s="235"/>
      <c r="CV30" s="236"/>
      <c r="CW30" s="237"/>
    </row>
    <row r="31" spans="1:101" ht="15.75">
      <c r="A31" s="489"/>
      <c r="B31" s="261" t="s">
        <v>103</v>
      </c>
      <c r="C31" s="233">
        <v>0</v>
      </c>
      <c r="D31" s="249"/>
      <c r="E31" s="250"/>
      <c r="F31" s="257"/>
      <c r="G31" s="250"/>
      <c r="H31" s="257"/>
      <c r="I31" s="257"/>
      <c r="J31" s="250"/>
      <c r="K31" s="257"/>
      <c r="L31" s="257"/>
      <c r="M31" s="257"/>
      <c r="N31" s="257"/>
      <c r="O31" s="257"/>
      <c r="P31" s="250"/>
      <c r="Q31" s="250"/>
      <c r="R31" s="250"/>
      <c r="S31" s="250"/>
      <c r="T31" s="252"/>
      <c r="U31" s="249"/>
      <c r="V31" s="250"/>
      <c r="W31" s="250"/>
      <c r="X31" s="250"/>
      <c r="Y31" s="250"/>
      <c r="Z31" s="250"/>
      <c r="AA31" s="250"/>
      <c r="AB31" s="250"/>
      <c r="AC31" s="250"/>
      <c r="AD31" s="250"/>
      <c r="AE31" s="250"/>
      <c r="AF31" s="250"/>
      <c r="AG31" s="250"/>
      <c r="AH31" s="250"/>
      <c r="AI31" s="250"/>
      <c r="AJ31" s="250"/>
      <c r="AK31" s="250"/>
      <c r="AL31" s="250"/>
      <c r="AM31" s="250"/>
      <c r="AN31" s="250"/>
      <c r="AO31" s="250"/>
      <c r="AP31" s="250"/>
      <c r="AQ31" s="250"/>
      <c r="AR31" s="251"/>
      <c r="AS31" s="249"/>
      <c r="AT31" s="250"/>
      <c r="AU31" s="250"/>
      <c r="AV31" s="250"/>
      <c r="AW31" s="250"/>
      <c r="AX31" s="250"/>
      <c r="AY31" s="250"/>
      <c r="AZ31" s="250"/>
      <c r="BA31" s="250"/>
      <c r="BB31" s="252"/>
      <c r="BC31" s="249"/>
      <c r="BD31" s="250"/>
      <c r="BE31" s="250"/>
      <c r="BF31" s="250"/>
      <c r="BG31" s="250"/>
      <c r="BH31" s="250"/>
      <c r="BI31" s="250"/>
      <c r="BJ31" s="250"/>
      <c r="BK31" s="250"/>
      <c r="BL31" s="250"/>
      <c r="BM31" s="252"/>
      <c r="BN31" s="234"/>
      <c r="BO31" s="235"/>
      <c r="BP31" s="235"/>
      <c r="BQ31" s="235"/>
      <c r="BR31" s="235"/>
      <c r="BS31" s="235"/>
      <c r="BT31" s="250"/>
      <c r="BU31" s="235"/>
      <c r="BV31" s="235"/>
      <c r="BW31" s="235"/>
      <c r="BX31" s="235"/>
      <c r="BY31" s="235"/>
      <c r="BZ31" s="235"/>
      <c r="CA31" s="235"/>
      <c r="CB31" s="235"/>
      <c r="CC31" s="235"/>
      <c r="CD31" s="235"/>
      <c r="CE31" s="235"/>
      <c r="CF31" s="235"/>
      <c r="CG31" s="235"/>
      <c r="CH31" s="235"/>
      <c r="CI31" s="235"/>
      <c r="CJ31" s="235"/>
      <c r="CK31" s="235"/>
      <c r="CL31" s="235"/>
      <c r="CM31" s="235"/>
      <c r="CN31" s="235"/>
      <c r="CO31" s="235"/>
      <c r="CP31" s="235"/>
      <c r="CQ31" s="235"/>
      <c r="CR31" s="235"/>
      <c r="CS31" s="235"/>
      <c r="CT31" s="235"/>
      <c r="CU31" s="235"/>
      <c r="CV31" s="236"/>
      <c r="CW31" s="237"/>
    </row>
    <row r="32" spans="1:101" ht="15.75">
      <c r="A32" s="489" t="s">
        <v>127</v>
      </c>
      <c r="B32" s="261" t="s">
        <v>128</v>
      </c>
      <c r="C32" s="266">
        <v>0</v>
      </c>
      <c r="D32" s="249"/>
      <c r="E32" s="250"/>
      <c r="F32" s="257"/>
      <c r="G32" s="250"/>
      <c r="H32" s="257"/>
      <c r="I32" s="257"/>
      <c r="J32" s="250"/>
      <c r="K32" s="257"/>
      <c r="L32" s="257"/>
      <c r="M32" s="257"/>
      <c r="N32" s="257"/>
      <c r="O32" s="257"/>
      <c r="P32" s="250"/>
      <c r="Q32" s="250"/>
      <c r="R32" s="250"/>
      <c r="S32" s="250"/>
      <c r="T32" s="252"/>
      <c r="U32" s="249"/>
      <c r="V32" s="250"/>
      <c r="W32" s="250"/>
      <c r="X32" s="250"/>
      <c r="Y32" s="250"/>
      <c r="Z32" s="250"/>
      <c r="AA32" s="250"/>
      <c r="AB32" s="250"/>
      <c r="AC32" s="250"/>
      <c r="AD32" s="250"/>
      <c r="AE32" s="250"/>
      <c r="AF32" s="250"/>
      <c r="AG32" s="250"/>
      <c r="AH32" s="250"/>
      <c r="AI32" s="250"/>
      <c r="AJ32" s="250"/>
      <c r="AK32" s="250"/>
      <c r="AL32" s="250"/>
      <c r="AM32" s="250"/>
      <c r="AN32" s="250"/>
      <c r="AO32" s="250"/>
      <c r="AP32" s="250"/>
      <c r="AQ32" s="250"/>
      <c r="AR32" s="251"/>
      <c r="AS32" s="249"/>
      <c r="AT32" s="250"/>
      <c r="AU32" s="250"/>
      <c r="AV32" s="250"/>
      <c r="AW32" s="250"/>
      <c r="AX32" s="250"/>
      <c r="AY32" s="250"/>
      <c r="AZ32" s="250"/>
      <c r="BA32" s="250"/>
      <c r="BB32" s="252"/>
      <c r="BC32" s="249"/>
      <c r="BD32" s="250"/>
      <c r="BE32" s="250"/>
      <c r="BF32" s="250"/>
      <c r="BG32" s="250"/>
      <c r="BH32" s="250"/>
      <c r="BI32" s="250"/>
      <c r="BJ32" s="250"/>
      <c r="BK32" s="250"/>
      <c r="BL32" s="250"/>
      <c r="BM32" s="252"/>
      <c r="BN32" s="234"/>
      <c r="BO32" s="235"/>
      <c r="BP32" s="235"/>
      <c r="BQ32" s="235"/>
      <c r="BR32" s="235"/>
      <c r="BS32" s="235"/>
      <c r="BT32" s="250"/>
      <c r="BU32" s="235"/>
      <c r="BV32" s="235"/>
      <c r="BW32" s="235"/>
      <c r="BX32" s="235"/>
      <c r="BY32" s="235"/>
      <c r="BZ32" s="235"/>
      <c r="CA32" s="235"/>
      <c r="CB32" s="235"/>
      <c r="CC32" s="235"/>
      <c r="CD32" s="235"/>
      <c r="CE32" s="235"/>
      <c r="CF32" s="235"/>
      <c r="CG32" s="235"/>
      <c r="CH32" s="235"/>
      <c r="CI32" s="235"/>
      <c r="CJ32" s="235"/>
      <c r="CK32" s="235"/>
      <c r="CL32" s="235"/>
      <c r="CM32" s="235"/>
      <c r="CN32" s="235"/>
      <c r="CO32" s="235"/>
      <c r="CP32" s="235"/>
      <c r="CQ32" s="235"/>
      <c r="CR32" s="235"/>
      <c r="CS32" s="235"/>
      <c r="CT32" s="235"/>
      <c r="CU32" s="235"/>
      <c r="CV32" s="236"/>
      <c r="CW32" s="237"/>
    </row>
    <row r="33" spans="1:101" ht="15.75">
      <c r="A33" s="489"/>
      <c r="B33" s="261" t="s">
        <v>103</v>
      </c>
      <c r="C33" s="233">
        <v>0</v>
      </c>
      <c r="D33" s="249"/>
      <c r="E33" s="250"/>
      <c r="F33" s="257"/>
      <c r="G33" s="250"/>
      <c r="H33" s="257"/>
      <c r="I33" s="257"/>
      <c r="J33" s="250"/>
      <c r="K33" s="257"/>
      <c r="L33" s="257"/>
      <c r="M33" s="257"/>
      <c r="N33" s="257"/>
      <c r="O33" s="257"/>
      <c r="P33" s="250"/>
      <c r="Q33" s="250"/>
      <c r="R33" s="250"/>
      <c r="S33" s="250"/>
      <c r="T33" s="252"/>
      <c r="U33" s="249"/>
      <c r="V33" s="250"/>
      <c r="W33" s="250"/>
      <c r="X33" s="250"/>
      <c r="Y33" s="250"/>
      <c r="Z33" s="250"/>
      <c r="AA33" s="250"/>
      <c r="AB33" s="250"/>
      <c r="AC33" s="250"/>
      <c r="AD33" s="250"/>
      <c r="AE33" s="250"/>
      <c r="AF33" s="250"/>
      <c r="AG33" s="250"/>
      <c r="AH33" s="250"/>
      <c r="AI33" s="250"/>
      <c r="AJ33" s="250"/>
      <c r="AK33" s="250"/>
      <c r="AL33" s="250"/>
      <c r="AM33" s="250"/>
      <c r="AN33" s="250"/>
      <c r="AO33" s="250"/>
      <c r="AP33" s="250"/>
      <c r="AQ33" s="250"/>
      <c r="AR33" s="251"/>
      <c r="AS33" s="249"/>
      <c r="AT33" s="250"/>
      <c r="AU33" s="250"/>
      <c r="AV33" s="250"/>
      <c r="AW33" s="250"/>
      <c r="AX33" s="250"/>
      <c r="AY33" s="250"/>
      <c r="AZ33" s="250"/>
      <c r="BA33" s="250"/>
      <c r="BB33" s="252"/>
      <c r="BC33" s="249"/>
      <c r="BD33" s="250"/>
      <c r="BE33" s="250"/>
      <c r="BF33" s="250"/>
      <c r="BG33" s="250"/>
      <c r="BH33" s="250"/>
      <c r="BI33" s="250"/>
      <c r="BJ33" s="250"/>
      <c r="BK33" s="250"/>
      <c r="BL33" s="250"/>
      <c r="BM33" s="252"/>
      <c r="BN33" s="234"/>
      <c r="BO33" s="235"/>
      <c r="BP33" s="235"/>
      <c r="BQ33" s="235"/>
      <c r="BR33" s="235"/>
      <c r="BS33" s="235"/>
      <c r="BT33" s="250"/>
      <c r="BU33" s="235"/>
      <c r="BV33" s="235"/>
      <c r="BW33" s="235"/>
      <c r="BX33" s="235"/>
      <c r="BY33" s="235"/>
      <c r="BZ33" s="235"/>
      <c r="CA33" s="235"/>
      <c r="CB33" s="235"/>
      <c r="CC33" s="235"/>
      <c r="CD33" s="235"/>
      <c r="CE33" s="235"/>
      <c r="CF33" s="235"/>
      <c r="CG33" s="235"/>
      <c r="CH33" s="235"/>
      <c r="CI33" s="235"/>
      <c r="CJ33" s="235"/>
      <c r="CK33" s="235"/>
      <c r="CL33" s="235"/>
      <c r="CM33" s="235"/>
      <c r="CN33" s="235"/>
      <c r="CO33" s="235"/>
      <c r="CP33" s="235"/>
      <c r="CQ33" s="235"/>
      <c r="CR33" s="235"/>
      <c r="CS33" s="235"/>
      <c r="CT33" s="235"/>
      <c r="CU33" s="235"/>
      <c r="CV33" s="236"/>
      <c r="CW33" s="237"/>
    </row>
    <row r="34" spans="1:101" ht="15.75">
      <c r="A34" s="489" t="s">
        <v>129</v>
      </c>
      <c r="B34" s="261" t="s">
        <v>122</v>
      </c>
      <c r="C34" s="233">
        <v>0</v>
      </c>
      <c r="D34" s="249"/>
      <c r="E34" s="250"/>
      <c r="F34" s="257"/>
      <c r="G34" s="250"/>
      <c r="H34" s="257"/>
      <c r="I34" s="257"/>
      <c r="J34" s="250"/>
      <c r="K34" s="257"/>
      <c r="L34" s="257"/>
      <c r="M34" s="257"/>
      <c r="N34" s="257"/>
      <c r="O34" s="257"/>
      <c r="P34" s="250"/>
      <c r="Q34" s="250"/>
      <c r="R34" s="250"/>
      <c r="S34" s="250"/>
      <c r="T34" s="252"/>
      <c r="U34" s="249"/>
      <c r="V34" s="250"/>
      <c r="W34" s="250"/>
      <c r="X34" s="250"/>
      <c r="Y34" s="250"/>
      <c r="Z34" s="250"/>
      <c r="AA34" s="250"/>
      <c r="AB34" s="250"/>
      <c r="AC34" s="250"/>
      <c r="AD34" s="250"/>
      <c r="AE34" s="250"/>
      <c r="AF34" s="250"/>
      <c r="AG34" s="250"/>
      <c r="AH34" s="250"/>
      <c r="AI34" s="250"/>
      <c r="AJ34" s="250"/>
      <c r="AK34" s="250"/>
      <c r="AL34" s="250"/>
      <c r="AM34" s="250"/>
      <c r="AN34" s="250"/>
      <c r="AO34" s="250"/>
      <c r="AP34" s="250"/>
      <c r="AQ34" s="250"/>
      <c r="AR34" s="251"/>
      <c r="AS34" s="249"/>
      <c r="AT34" s="250"/>
      <c r="AU34" s="250"/>
      <c r="AV34" s="250"/>
      <c r="AW34" s="250"/>
      <c r="AX34" s="250"/>
      <c r="AY34" s="250"/>
      <c r="AZ34" s="250"/>
      <c r="BA34" s="250"/>
      <c r="BB34" s="252"/>
      <c r="BC34" s="249"/>
      <c r="BD34" s="250"/>
      <c r="BE34" s="250"/>
      <c r="BF34" s="250"/>
      <c r="BG34" s="250"/>
      <c r="BH34" s="250"/>
      <c r="BI34" s="250"/>
      <c r="BJ34" s="250"/>
      <c r="BK34" s="250"/>
      <c r="BL34" s="250"/>
      <c r="BM34" s="252"/>
      <c r="BN34" s="234"/>
      <c r="BO34" s="235"/>
      <c r="BP34" s="235"/>
      <c r="BQ34" s="235"/>
      <c r="BR34" s="235"/>
      <c r="BS34" s="235"/>
      <c r="BT34" s="250"/>
      <c r="BU34" s="235"/>
      <c r="BV34" s="235"/>
      <c r="BW34" s="235"/>
      <c r="BX34" s="235"/>
      <c r="BY34" s="235"/>
      <c r="BZ34" s="235"/>
      <c r="CA34" s="235"/>
      <c r="CB34" s="235"/>
      <c r="CC34" s="235"/>
      <c r="CD34" s="235"/>
      <c r="CE34" s="235"/>
      <c r="CF34" s="235"/>
      <c r="CG34" s="235"/>
      <c r="CH34" s="235"/>
      <c r="CI34" s="235"/>
      <c r="CJ34" s="235"/>
      <c r="CK34" s="235"/>
      <c r="CL34" s="235"/>
      <c r="CM34" s="235"/>
      <c r="CN34" s="235"/>
      <c r="CO34" s="235"/>
      <c r="CP34" s="235"/>
      <c r="CQ34" s="235"/>
      <c r="CR34" s="235"/>
      <c r="CS34" s="235"/>
      <c r="CT34" s="235"/>
      <c r="CU34" s="235"/>
      <c r="CV34" s="236"/>
      <c r="CW34" s="237"/>
    </row>
    <row r="35" spans="1:101" ht="15.75">
      <c r="A35" s="489"/>
      <c r="B35" s="261" t="s">
        <v>103</v>
      </c>
      <c r="C35" s="233">
        <v>0</v>
      </c>
      <c r="D35" s="249"/>
      <c r="E35" s="250"/>
      <c r="F35" s="257"/>
      <c r="G35" s="250"/>
      <c r="H35" s="257"/>
      <c r="I35" s="257"/>
      <c r="J35" s="250"/>
      <c r="K35" s="257"/>
      <c r="L35" s="257"/>
      <c r="M35" s="257"/>
      <c r="N35" s="257"/>
      <c r="O35" s="257"/>
      <c r="P35" s="250"/>
      <c r="Q35" s="250"/>
      <c r="R35" s="250"/>
      <c r="S35" s="250"/>
      <c r="T35" s="252"/>
      <c r="U35" s="249"/>
      <c r="V35" s="250"/>
      <c r="W35" s="250"/>
      <c r="X35" s="250"/>
      <c r="Y35" s="250"/>
      <c r="Z35" s="250"/>
      <c r="AA35" s="250"/>
      <c r="AB35" s="250"/>
      <c r="AC35" s="250"/>
      <c r="AD35" s="250"/>
      <c r="AE35" s="250"/>
      <c r="AF35" s="250"/>
      <c r="AG35" s="250"/>
      <c r="AH35" s="250"/>
      <c r="AI35" s="250"/>
      <c r="AJ35" s="250"/>
      <c r="AK35" s="250"/>
      <c r="AL35" s="250"/>
      <c r="AM35" s="250"/>
      <c r="AN35" s="250"/>
      <c r="AO35" s="250"/>
      <c r="AP35" s="250"/>
      <c r="AQ35" s="250"/>
      <c r="AR35" s="251"/>
      <c r="AS35" s="249"/>
      <c r="AT35" s="250"/>
      <c r="AU35" s="250"/>
      <c r="AV35" s="250"/>
      <c r="AW35" s="250"/>
      <c r="AX35" s="250"/>
      <c r="AY35" s="250"/>
      <c r="AZ35" s="250"/>
      <c r="BA35" s="250"/>
      <c r="BB35" s="252"/>
      <c r="BC35" s="249"/>
      <c r="BD35" s="250"/>
      <c r="BE35" s="250"/>
      <c r="BF35" s="250"/>
      <c r="BG35" s="250"/>
      <c r="BH35" s="250"/>
      <c r="BI35" s="250"/>
      <c r="BJ35" s="250"/>
      <c r="BK35" s="250"/>
      <c r="BL35" s="250"/>
      <c r="BM35" s="252"/>
      <c r="BN35" s="234"/>
      <c r="BO35" s="235"/>
      <c r="BP35" s="235"/>
      <c r="BQ35" s="235"/>
      <c r="BR35" s="235"/>
      <c r="BS35" s="235"/>
      <c r="BT35" s="250"/>
      <c r="BU35" s="235"/>
      <c r="BV35" s="235"/>
      <c r="BW35" s="235"/>
      <c r="BX35" s="235"/>
      <c r="BY35" s="235"/>
      <c r="BZ35" s="235"/>
      <c r="CA35" s="235"/>
      <c r="CB35" s="235"/>
      <c r="CC35" s="235"/>
      <c r="CD35" s="235"/>
      <c r="CE35" s="235"/>
      <c r="CF35" s="235"/>
      <c r="CG35" s="235"/>
      <c r="CH35" s="235"/>
      <c r="CI35" s="235"/>
      <c r="CJ35" s="235"/>
      <c r="CK35" s="235"/>
      <c r="CL35" s="235"/>
      <c r="CM35" s="235"/>
      <c r="CN35" s="235"/>
      <c r="CO35" s="235"/>
      <c r="CP35" s="235"/>
      <c r="CQ35" s="235"/>
      <c r="CR35" s="235"/>
      <c r="CS35" s="235"/>
      <c r="CT35" s="235"/>
      <c r="CU35" s="235"/>
      <c r="CV35" s="236"/>
      <c r="CW35" s="237"/>
    </row>
    <row r="36" spans="1:101" ht="15.75">
      <c r="A36" s="267" t="s">
        <v>130</v>
      </c>
      <c r="B36" s="232" t="s">
        <v>107</v>
      </c>
      <c r="C36" s="266">
        <v>0.34200000000000003</v>
      </c>
      <c r="D36" s="234"/>
      <c r="E36" s="235"/>
      <c r="F36" s="236"/>
      <c r="G36" s="235"/>
      <c r="H36" s="236"/>
      <c r="I36" s="235"/>
      <c r="J36" s="235"/>
      <c r="K36" s="236"/>
      <c r="L36" s="236"/>
      <c r="M36" s="236"/>
      <c r="N36" s="236"/>
      <c r="O36" s="236"/>
      <c r="P36" s="235"/>
      <c r="Q36" s="236"/>
      <c r="R36" s="236"/>
      <c r="S36" s="236"/>
      <c r="T36" s="237"/>
      <c r="U36" s="249"/>
      <c r="V36" s="250"/>
      <c r="W36" s="250"/>
      <c r="X36" s="250"/>
      <c r="Y36" s="250"/>
      <c r="Z36" s="250"/>
      <c r="AA36" s="250"/>
      <c r="AB36" s="250"/>
      <c r="AC36" s="250"/>
      <c r="AD36" s="250"/>
      <c r="AE36" s="250"/>
      <c r="AF36" s="250"/>
      <c r="AG36" s="250"/>
      <c r="AH36" s="250"/>
      <c r="AI36" s="250"/>
      <c r="AJ36" s="250"/>
      <c r="AK36" s="250"/>
      <c r="AL36" s="250"/>
      <c r="AM36" s="250"/>
      <c r="AN36" s="250"/>
      <c r="AO36" s="250"/>
      <c r="AP36" s="250"/>
      <c r="AQ36" s="250"/>
      <c r="AR36" s="251"/>
      <c r="AS36" s="249"/>
      <c r="AT36" s="248"/>
      <c r="AU36" s="248"/>
      <c r="AV36" s="250"/>
      <c r="AW36" s="248">
        <v>0.34200000000000003</v>
      </c>
      <c r="AX36" s="248"/>
      <c r="AY36" s="248"/>
      <c r="AZ36" s="248"/>
      <c r="BA36" s="250"/>
      <c r="BB36" s="252"/>
      <c r="BC36" s="249"/>
      <c r="BD36" s="250"/>
      <c r="BE36" s="250"/>
      <c r="BF36" s="250"/>
      <c r="BG36" s="250"/>
      <c r="BH36" s="250"/>
      <c r="BI36" s="250"/>
      <c r="BJ36" s="250"/>
      <c r="BK36" s="250"/>
      <c r="BL36" s="250"/>
      <c r="BM36" s="252"/>
      <c r="BN36" s="249"/>
      <c r="BO36" s="248"/>
      <c r="BP36" s="248"/>
      <c r="BQ36" s="248"/>
      <c r="BR36" s="250"/>
      <c r="BS36" s="248"/>
      <c r="BT36" s="248"/>
      <c r="BU36" s="250"/>
      <c r="BV36" s="248"/>
      <c r="BW36" s="250"/>
      <c r="BX36" s="248"/>
      <c r="BY36" s="248"/>
      <c r="BZ36" s="248"/>
      <c r="CA36" s="248"/>
      <c r="CB36" s="248"/>
      <c r="CC36" s="248"/>
      <c r="CD36" s="250"/>
      <c r="CE36" s="248"/>
      <c r="CF36" s="248"/>
      <c r="CG36" s="248"/>
      <c r="CH36" s="248"/>
      <c r="CI36" s="250"/>
      <c r="CJ36" s="250"/>
      <c r="CK36" s="248"/>
      <c r="CL36" s="248"/>
      <c r="CM36" s="250"/>
      <c r="CN36" s="250"/>
      <c r="CO36" s="250"/>
      <c r="CP36" s="250"/>
      <c r="CQ36" s="250"/>
      <c r="CR36" s="250"/>
      <c r="CS36" s="248"/>
      <c r="CT36" s="248"/>
      <c r="CU36" s="250"/>
      <c r="CV36" s="248"/>
      <c r="CW36" s="251"/>
    </row>
    <row r="37" spans="1:101" ht="15.75">
      <c r="A37" s="267" t="s">
        <v>131</v>
      </c>
      <c r="B37" s="232" t="s">
        <v>132</v>
      </c>
      <c r="C37" s="268">
        <v>2</v>
      </c>
      <c r="D37" s="234"/>
      <c r="E37" s="235"/>
      <c r="F37" s="236"/>
      <c r="G37" s="235"/>
      <c r="H37" s="236"/>
      <c r="I37" s="235"/>
      <c r="J37" s="235"/>
      <c r="K37" s="236"/>
      <c r="L37" s="236"/>
      <c r="M37" s="236"/>
      <c r="N37" s="236"/>
      <c r="O37" s="235"/>
      <c r="P37" s="235"/>
      <c r="Q37" s="236"/>
      <c r="R37" s="236"/>
      <c r="S37" s="236"/>
      <c r="T37" s="237"/>
      <c r="U37" s="234"/>
      <c r="V37" s="235"/>
      <c r="W37" s="235"/>
      <c r="X37" s="235"/>
      <c r="Y37" s="235"/>
      <c r="Z37" s="235"/>
      <c r="AA37" s="235"/>
      <c r="AB37" s="235"/>
      <c r="AC37" s="235"/>
      <c r="AD37" s="235"/>
      <c r="AE37" s="235"/>
      <c r="AF37" s="235"/>
      <c r="AG37" s="235"/>
      <c r="AH37" s="235"/>
      <c r="AI37" s="235"/>
      <c r="AJ37" s="235"/>
      <c r="AK37" s="235"/>
      <c r="AL37" s="235"/>
      <c r="AM37" s="235"/>
      <c r="AN37" s="235"/>
      <c r="AO37" s="235"/>
      <c r="AP37" s="235"/>
      <c r="AQ37" s="235"/>
      <c r="AR37" s="237"/>
      <c r="AS37" s="269"/>
      <c r="AT37" s="260"/>
      <c r="AU37" s="270"/>
      <c r="AV37" s="260"/>
      <c r="AW37" s="271">
        <v>2</v>
      </c>
      <c r="AX37" s="270"/>
      <c r="AY37" s="270"/>
      <c r="AZ37" s="270"/>
      <c r="BA37" s="242"/>
      <c r="BB37" s="244"/>
      <c r="BC37" s="234"/>
      <c r="BD37" s="235"/>
      <c r="BE37" s="235"/>
      <c r="BF37" s="235"/>
      <c r="BG37" s="235"/>
      <c r="BH37" s="235"/>
      <c r="BI37" s="235"/>
      <c r="BJ37" s="235"/>
      <c r="BK37" s="235"/>
      <c r="BL37" s="235"/>
      <c r="BM37" s="239"/>
      <c r="BN37" s="234"/>
      <c r="BO37" s="236"/>
      <c r="BP37" s="236"/>
      <c r="BQ37" s="236"/>
      <c r="BR37" s="235"/>
      <c r="BS37" s="236"/>
      <c r="BT37" s="236"/>
      <c r="BU37" s="235"/>
      <c r="BV37" s="236"/>
      <c r="BW37" s="235"/>
      <c r="BX37" s="236"/>
      <c r="BY37" s="236"/>
      <c r="BZ37" s="236"/>
      <c r="CA37" s="236"/>
      <c r="CB37" s="236"/>
      <c r="CC37" s="236"/>
      <c r="CD37" s="235"/>
      <c r="CE37" s="236"/>
      <c r="CF37" s="236"/>
      <c r="CG37" s="236"/>
      <c r="CH37" s="236"/>
      <c r="CI37" s="235"/>
      <c r="CJ37" s="235"/>
      <c r="CK37" s="236"/>
      <c r="CL37" s="236"/>
      <c r="CM37" s="235"/>
      <c r="CN37" s="235"/>
      <c r="CO37" s="235"/>
      <c r="CP37" s="235"/>
      <c r="CQ37" s="235"/>
      <c r="CR37" s="235"/>
      <c r="CS37" s="236"/>
      <c r="CT37" s="236"/>
      <c r="CU37" s="235"/>
      <c r="CV37" s="236"/>
      <c r="CW37" s="237"/>
    </row>
    <row r="38" spans="1:101" ht="15.75">
      <c r="A38" s="267"/>
      <c r="B38" s="232" t="s">
        <v>103</v>
      </c>
      <c r="C38" s="233">
        <v>359.39</v>
      </c>
      <c r="D38" s="245"/>
      <c r="E38" s="242"/>
      <c r="F38" s="243"/>
      <c r="G38" s="242"/>
      <c r="H38" s="243"/>
      <c r="I38" s="242"/>
      <c r="J38" s="242"/>
      <c r="K38" s="243"/>
      <c r="L38" s="243"/>
      <c r="M38" s="243"/>
      <c r="N38" s="243"/>
      <c r="O38" s="243"/>
      <c r="P38" s="242"/>
      <c r="Q38" s="243"/>
      <c r="R38" s="243"/>
      <c r="S38" s="243"/>
      <c r="T38" s="253"/>
      <c r="U38" s="245"/>
      <c r="V38" s="242"/>
      <c r="W38" s="242"/>
      <c r="X38" s="242"/>
      <c r="Y38" s="242"/>
      <c r="Z38" s="242"/>
      <c r="AA38" s="242"/>
      <c r="AB38" s="242"/>
      <c r="AC38" s="242"/>
      <c r="AD38" s="242"/>
      <c r="AE38" s="242"/>
      <c r="AF38" s="242"/>
      <c r="AG38" s="242"/>
      <c r="AH38" s="242"/>
      <c r="AI38" s="242"/>
      <c r="AJ38" s="242"/>
      <c r="AK38" s="242"/>
      <c r="AL38" s="242"/>
      <c r="AM38" s="242"/>
      <c r="AN38" s="242"/>
      <c r="AO38" s="242"/>
      <c r="AP38" s="242"/>
      <c r="AQ38" s="242"/>
      <c r="AR38" s="253"/>
      <c r="AS38" s="245"/>
      <c r="AT38" s="243"/>
      <c r="AU38" s="243"/>
      <c r="AV38" s="243"/>
      <c r="AW38" s="243">
        <v>359.39</v>
      </c>
      <c r="AX38" s="243"/>
      <c r="AY38" s="243"/>
      <c r="AZ38" s="243"/>
      <c r="BA38" s="242"/>
      <c r="BB38" s="244"/>
      <c r="BC38" s="245"/>
      <c r="BD38" s="242"/>
      <c r="BE38" s="242"/>
      <c r="BF38" s="242"/>
      <c r="BG38" s="242"/>
      <c r="BH38" s="242"/>
      <c r="BI38" s="242"/>
      <c r="BJ38" s="242"/>
      <c r="BK38" s="242"/>
      <c r="BL38" s="242"/>
      <c r="BM38" s="244"/>
      <c r="BN38" s="245"/>
      <c r="BO38" s="242"/>
      <c r="BP38" s="243"/>
      <c r="BQ38" s="243"/>
      <c r="BR38" s="242"/>
      <c r="BS38" s="243"/>
      <c r="BT38" s="243"/>
      <c r="BU38" s="242"/>
      <c r="BV38" s="243"/>
      <c r="BW38" s="242"/>
      <c r="BX38" s="243"/>
      <c r="BY38" s="243"/>
      <c r="BZ38" s="243"/>
      <c r="CA38" s="243"/>
      <c r="CB38" s="243"/>
      <c r="CC38" s="243"/>
      <c r="CD38" s="242"/>
      <c r="CE38" s="243"/>
      <c r="CF38" s="243"/>
      <c r="CG38" s="243"/>
      <c r="CH38" s="243"/>
      <c r="CI38" s="242"/>
      <c r="CJ38" s="242"/>
      <c r="CK38" s="243"/>
      <c r="CL38" s="243"/>
      <c r="CM38" s="242"/>
      <c r="CN38" s="242"/>
      <c r="CO38" s="242"/>
      <c r="CP38" s="242"/>
      <c r="CQ38" s="242"/>
      <c r="CR38" s="242"/>
      <c r="CS38" s="243"/>
      <c r="CT38" s="243"/>
      <c r="CU38" s="243"/>
      <c r="CV38" s="243"/>
      <c r="CW38" s="253"/>
    </row>
    <row r="39" spans="1:101" s="275" customFormat="1" ht="15.75">
      <c r="A39" s="272" t="s">
        <v>133</v>
      </c>
      <c r="B39" s="232" t="s">
        <v>107</v>
      </c>
      <c r="C39" s="266">
        <v>0.59399999999999997</v>
      </c>
      <c r="D39" s="234"/>
      <c r="E39" s="235"/>
      <c r="F39" s="235"/>
      <c r="G39" s="235"/>
      <c r="H39" s="235"/>
      <c r="I39" s="235"/>
      <c r="J39" s="235"/>
      <c r="K39" s="235"/>
      <c r="L39" s="235"/>
      <c r="M39" s="235"/>
      <c r="N39" s="235"/>
      <c r="O39" s="235"/>
      <c r="P39" s="235"/>
      <c r="Q39" s="235"/>
      <c r="R39" s="235"/>
      <c r="S39" s="235"/>
      <c r="T39" s="239"/>
      <c r="U39" s="234"/>
      <c r="V39" s="235"/>
      <c r="W39" s="235"/>
      <c r="X39" s="235"/>
      <c r="Y39" s="235"/>
      <c r="Z39" s="235"/>
      <c r="AA39" s="235"/>
      <c r="AB39" s="235"/>
      <c r="AC39" s="235"/>
      <c r="AD39" s="235"/>
      <c r="AE39" s="235"/>
      <c r="AF39" s="235"/>
      <c r="AG39" s="235"/>
      <c r="AH39" s="235"/>
      <c r="AI39" s="235"/>
      <c r="AJ39" s="235"/>
      <c r="AK39" s="235"/>
      <c r="AL39" s="235"/>
      <c r="AM39" s="235"/>
      <c r="AN39" s="235"/>
      <c r="AO39" s="235"/>
      <c r="AP39" s="235"/>
      <c r="AQ39" s="235"/>
      <c r="AR39" s="239"/>
      <c r="AS39" s="234"/>
      <c r="AT39" s="235"/>
      <c r="AU39" s="235"/>
      <c r="AV39" s="235"/>
      <c r="AW39" s="235">
        <v>0.50800000000000001</v>
      </c>
      <c r="AX39" s="235"/>
      <c r="AY39" s="235"/>
      <c r="AZ39" s="274"/>
      <c r="BA39" s="242"/>
      <c r="BB39" s="239"/>
      <c r="BC39" s="234"/>
      <c r="BD39" s="235"/>
      <c r="BE39" s="235"/>
      <c r="BF39" s="235"/>
      <c r="BG39" s="235"/>
      <c r="BH39" s="235"/>
      <c r="BI39" s="235"/>
      <c r="BJ39" s="235"/>
      <c r="BK39" s="235"/>
      <c r="BL39" s="235"/>
      <c r="BM39" s="239"/>
      <c r="BN39" s="234"/>
      <c r="BO39" s="235"/>
      <c r="BP39" s="235"/>
      <c r="BQ39" s="235"/>
      <c r="BR39" s="235"/>
      <c r="BS39" s="235"/>
      <c r="BT39" s="235"/>
      <c r="BU39" s="235"/>
      <c r="BV39" s="235"/>
      <c r="BW39" s="235"/>
      <c r="BX39" s="235"/>
      <c r="BY39" s="235"/>
      <c r="BZ39" s="235"/>
      <c r="CA39" s="235"/>
      <c r="CB39" s="235"/>
      <c r="CC39" s="235">
        <v>8.5999999999999993E-2</v>
      </c>
      <c r="CD39" s="235"/>
      <c r="CE39" s="235"/>
      <c r="CF39" s="235"/>
      <c r="CG39" s="235"/>
      <c r="CH39" s="235"/>
      <c r="CI39" s="235"/>
      <c r="CJ39" s="235"/>
      <c r="CK39" s="235"/>
      <c r="CL39" s="235"/>
      <c r="CM39" s="235"/>
      <c r="CN39" s="235"/>
      <c r="CO39" s="235"/>
      <c r="CP39" s="235"/>
      <c r="CQ39" s="235"/>
      <c r="CR39" s="235"/>
      <c r="CS39" s="235"/>
      <c r="CT39" s="235"/>
      <c r="CU39" s="235"/>
      <c r="CV39" s="235"/>
      <c r="CW39" s="239"/>
    </row>
    <row r="40" spans="1:101" s="275" customFormat="1" ht="20.25" customHeight="1">
      <c r="A40" s="272" t="s">
        <v>134</v>
      </c>
      <c r="B40" s="232" t="s">
        <v>103</v>
      </c>
      <c r="C40" s="233">
        <v>144.92000000000002</v>
      </c>
      <c r="D40" s="234"/>
      <c r="E40" s="235"/>
      <c r="F40" s="235"/>
      <c r="G40" s="235"/>
      <c r="H40" s="235"/>
      <c r="I40" s="235"/>
      <c r="J40" s="235"/>
      <c r="K40" s="235"/>
      <c r="L40" s="235"/>
      <c r="M40" s="235"/>
      <c r="N40" s="235"/>
      <c r="O40" s="235"/>
      <c r="P40" s="235"/>
      <c r="Q40" s="235"/>
      <c r="R40" s="235"/>
      <c r="S40" s="235"/>
      <c r="T40" s="239"/>
      <c r="U40" s="234"/>
      <c r="V40" s="235"/>
      <c r="W40" s="235"/>
      <c r="X40" s="235"/>
      <c r="Y40" s="235"/>
      <c r="Z40" s="235"/>
      <c r="AA40" s="235"/>
      <c r="AB40" s="235"/>
      <c r="AC40" s="235"/>
      <c r="AD40" s="235"/>
      <c r="AE40" s="235"/>
      <c r="AF40" s="235"/>
      <c r="AG40" s="235"/>
      <c r="AH40" s="235"/>
      <c r="AI40" s="235"/>
      <c r="AJ40" s="235"/>
      <c r="AK40" s="235"/>
      <c r="AL40" s="235"/>
      <c r="AM40" s="235"/>
      <c r="AN40" s="235"/>
      <c r="AO40" s="235"/>
      <c r="AP40" s="235"/>
      <c r="AQ40" s="235"/>
      <c r="AR40" s="239"/>
      <c r="AS40" s="234"/>
      <c r="AT40" s="235"/>
      <c r="AU40" s="235"/>
      <c r="AV40" s="235"/>
      <c r="AW40" s="235">
        <v>99.79</v>
      </c>
      <c r="AX40" s="235"/>
      <c r="AY40" s="235"/>
      <c r="AZ40" s="242"/>
      <c r="BA40" s="242"/>
      <c r="BB40" s="239"/>
      <c r="BC40" s="234"/>
      <c r="BD40" s="235"/>
      <c r="BE40" s="235"/>
      <c r="BF40" s="235"/>
      <c r="BG40" s="235"/>
      <c r="BH40" s="235"/>
      <c r="BI40" s="235"/>
      <c r="BJ40" s="235"/>
      <c r="BK40" s="235"/>
      <c r="BL40" s="235"/>
      <c r="BM40" s="239"/>
      <c r="BN40" s="234"/>
      <c r="BO40" s="235"/>
      <c r="BP40" s="235"/>
      <c r="BQ40" s="235"/>
      <c r="BR40" s="235"/>
      <c r="BS40" s="235"/>
      <c r="BT40" s="235"/>
      <c r="BU40" s="235"/>
      <c r="BV40" s="235"/>
      <c r="BW40" s="235"/>
      <c r="BX40" s="235"/>
      <c r="BY40" s="235"/>
      <c r="BZ40" s="235"/>
      <c r="CA40" s="235"/>
      <c r="CB40" s="235"/>
      <c r="CC40" s="235">
        <v>45.13</v>
      </c>
      <c r="CD40" s="235"/>
      <c r="CE40" s="235"/>
      <c r="CF40" s="235"/>
      <c r="CG40" s="235"/>
      <c r="CH40" s="235"/>
      <c r="CI40" s="235"/>
      <c r="CJ40" s="235"/>
      <c r="CK40" s="235"/>
      <c r="CL40" s="235"/>
      <c r="CM40" s="235"/>
      <c r="CN40" s="235"/>
      <c r="CO40" s="235"/>
      <c r="CP40" s="235"/>
      <c r="CQ40" s="235"/>
      <c r="CR40" s="235"/>
      <c r="CS40" s="235"/>
      <c r="CT40" s="235"/>
      <c r="CU40" s="235"/>
      <c r="CV40" s="235"/>
      <c r="CW40" s="239"/>
    </row>
    <row r="41" spans="1:101" s="275" customFormat="1" ht="15.75">
      <c r="A41" s="272" t="s">
        <v>135</v>
      </c>
      <c r="B41" s="232" t="s">
        <v>107</v>
      </c>
      <c r="C41" s="265">
        <v>0.16110000000000002</v>
      </c>
      <c r="D41" s="249"/>
      <c r="E41" s="250"/>
      <c r="F41" s="250"/>
      <c r="G41" s="250"/>
      <c r="H41" s="250"/>
      <c r="I41" s="250"/>
      <c r="J41" s="250"/>
      <c r="K41" s="250"/>
      <c r="L41" s="250"/>
      <c r="M41" s="250"/>
      <c r="N41" s="250"/>
      <c r="O41" s="250"/>
      <c r="P41" s="250"/>
      <c r="Q41" s="250"/>
      <c r="R41" s="250"/>
      <c r="S41" s="250"/>
      <c r="T41" s="252"/>
      <c r="U41" s="249"/>
      <c r="V41" s="235"/>
      <c r="W41" s="235"/>
      <c r="X41" s="235"/>
      <c r="Y41" s="235"/>
      <c r="Z41" s="235"/>
      <c r="AA41" s="235"/>
      <c r="AB41" s="235"/>
      <c r="AC41" s="235"/>
      <c r="AD41" s="235"/>
      <c r="AE41" s="235"/>
      <c r="AF41" s="235"/>
      <c r="AG41" s="235"/>
      <c r="AH41" s="235"/>
      <c r="AI41" s="235"/>
      <c r="AJ41" s="235">
        <v>9.1999999999999998E-2</v>
      </c>
      <c r="AK41" s="235"/>
      <c r="AL41" s="235"/>
      <c r="AM41" s="235"/>
      <c r="AN41" s="235"/>
      <c r="AO41" s="235"/>
      <c r="AP41" s="235"/>
      <c r="AQ41" s="235"/>
      <c r="AR41" s="239"/>
      <c r="AS41" s="245"/>
      <c r="AT41" s="242"/>
      <c r="AU41" s="274"/>
      <c r="AV41" s="242"/>
      <c r="AW41" s="274">
        <v>4.8500000000000001E-2</v>
      </c>
      <c r="AX41" s="242"/>
      <c r="AY41" s="242"/>
      <c r="AZ41" s="242"/>
      <c r="BA41" s="242"/>
      <c r="BB41" s="244"/>
      <c r="BC41" s="234"/>
      <c r="BD41" s="235"/>
      <c r="BE41" s="235"/>
      <c r="BF41" s="235"/>
      <c r="BG41" s="235"/>
      <c r="BH41" s="235"/>
      <c r="BI41" s="235"/>
      <c r="BJ41" s="235"/>
      <c r="BK41" s="235"/>
      <c r="BL41" s="235"/>
      <c r="BM41" s="239"/>
      <c r="BN41" s="249"/>
      <c r="BO41" s="235"/>
      <c r="BP41" s="235"/>
      <c r="BQ41" s="235"/>
      <c r="BR41" s="235"/>
      <c r="BS41" s="235"/>
      <c r="BT41" s="235"/>
      <c r="BU41" s="235"/>
      <c r="BV41" s="235"/>
      <c r="BW41" s="235"/>
      <c r="BX41" s="235"/>
      <c r="BY41" s="235"/>
      <c r="BZ41" s="235"/>
      <c r="CA41" s="235"/>
      <c r="CB41" s="235"/>
      <c r="CC41" s="235">
        <v>2.06E-2</v>
      </c>
      <c r="CD41" s="235"/>
      <c r="CE41" s="235"/>
      <c r="CF41" s="235"/>
      <c r="CG41" s="235"/>
      <c r="CH41" s="235"/>
      <c r="CI41" s="235"/>
      <c r="CJ41" s="235"/>
      <c r="CK41" s="235"/>
      <c r="CL41" s="235"/>
      <c r="CM41" s="235"/>
      <c r="CN41" s="235"/>
      <c r="CO41" s="235"/>
      <c r="CP41" s="235"/>
      <c r="CQ41" s="235"/>
      <c r="CR41" s="235"/>
      <c r="CS41" s="235"/>
      <c r="CT41" s="235"/>
      <c r="CU41" s="235"/>
      <c r="CV41" s="235"/>
      <c r="CW41" s="239"/>
    </row>
    <row r="42" spans="1:101" s="275" customFormat="1" ht="15.75">
      <c r="A42" s="272" t="s">
        <v>136</v>
      </c>
      <c r="B42" s="232" t="s">
        <v>137</v>
      </c>
      <c r="C42" s="233">
        <v>608.87</v>
      </c>
      <c r="D42" s="277"/>
      <c r="E42" s="246"/>
      <c r="F42" s="246"/>
      <c r="G42" s="246"/>
      <c r="H42" s="246"/>
      <c r="I42" s="246"/>
      <c r="J42" s="246"/>
      <c r="K42" s="246"/>
      <c r="L42" s="246"/>
      <c r="M42" s="246"/>
      <c r="N42" s="246"/>
      <c r="O42" s="246"/>
      <c r="P42" s="246"/>
      <c r="Q42" s="246"/>
      <c r="R42" s="246"/>
      <c r="S42" s="250"/>
      <c r="T42" s="244"/>
      <c r="U42" s="234"/>
      <c r="V42" s="235"/>
      <c r="W42" s="235"/>
      <c r="X42" s="235"/>
      <c r="Y42" s="235"/>
      <c r="Z42" s="235"/>
      <c r="AA42" s="235"/>
      <c r="AB42" s="235"/>
      <c r="AC42" s="235"/>
      <c r="AD42" s="235"/>
      <c r="AE42" s="235"/>
      <c r="AF42" s="235"/>
      <c r="AG42" s="235"/>
      <c r="AH42" s="235"/>
      <c r="AI42" s="235"/>
      <c r="AJ42" s="235">
        <v>392.02</v>
      </c>
      <c r="AK42" s="235"/>
      <c r="AL42" s="235"/>
      <c r="AM42" s="235"/>
      <c r="AN42" s="235"/>
      <c r="AO42" s="235"/>
      <c r="AP42" s="235"/>
      <c r="AQ42" s="235"/>
      <c r="AR42" s="239"/>
      <c r="AS42" s="245"/>
      <c r="AT42" s="242"/>
      <c r="AU42" s="242"/>
      <c r="AV42" s="242"/>
      <c r="AW42" s="242">
        <v>196.72</v>
      </c>
      <c r="AX42" s="242"/>
      <c r="AY42" s="242"/>
      <c r="AZ42" s="242"/>
      <c r="BA42" s="242"/>
      <c r="BB42" s="244"/>
      <c r="BC42" s="234"/>
      <c r="BD42" s="235"/>
      <c r="BE42" s="235"/>
      <c r="BF42" s="235"/>
      <c r="BG42" s="242"/>
      <c r="BH42" s="235"/>
      <c r="BI42" s="250"/>
      <c r="BJ42" s="250"/>
      <c r="BK42" s="235"/>
      <c r="BL42" s="235"/>
      <c r="BM42" s="239"/>
      <c r="BN42" s="234"/>
      <c r="BO42" s="235"/>
      <c r="BP42" s="235"/>
      <c r="BQ42" s="235"/>
      <c r="BR42" s="235"/>
      <c r="BS42" s="235"/>
      <c r="BT42" s="235"/>
      <c r="BU42" s="235"/>
      <c r="BV42" s="235"/>
      <c r="BW42" s="235"/>
      <c r="BX42" s="235"/>
      <c r="BY42" s="235"/>
      <c r="BZ42" s="235"/>
      <c r="CA42" s="235"/>
      <c r="CB42" s="235"/>
      <c r="CC42" s="235">
        <v>20.13</v>
      </c>
      <c r="CD42" s="235"/>
      <c r="CE42" s="235"/>
      <c r="CF42" s="235"/>
      <c r="CG42" s="235"/>
      <c r="CH42" s="235"/>
      <c r="CI42" s="235"/>
      <c r="CJ42" s="235"/>
      <c r="CK42" s="235"/>
      <c r="CL42" s="235"/>
      <c r="CM42" s="235"/>
      <c r="CN42" s="235"/>
      <c r="CO42" s="235"/>
      <c r="CP42" s="235"/>
      <c r="CQ42" s="235"/>
      <c r="CR42" s="235"/>
      <c r="CS42" s="235"/>
      <c r="CT42" s="235"/>
      <c r="CU42" s="235"/>
      <c r="CV42" s="235"/>
      <c r="CW42" s="239"/>
    </row>
    <row r="43" spans="1:101" s="275" customFormat="1" ht="15.75">
      <c r="A43" s="488" t="s">
        <v>138</v>
      </c>
      <c r="B43" s="279" t="s">
        <v>122</v>
      </c>
      <c r="C43" s="233">
        <v>0</v>
      </c>
      <c r="D43" s="277"/>
      <c r="E43" s="246"/>
      <c r="F43" s="246"/>
      <c r="G43" s="246"/>
      <c r="H43" s="246"/>
      <c r="I43" s="246"/>
      <c r="J43" s="246"/>
      <c r="K43" s="246"/>
      <c r="L43" s="246"/>
      <c r="M43" s="246"/>
      <c r="N43" s="246"/>
      <c r="O43" s="246"/>
      <c r="P43" s="246"/>
      <c r="Q43" s="246"/>
      <c r="R43" s="246"/>
      <c r="S43" s="250"/>
      <c r="T43" s="278"/>
      <c r="U43" s="234"/>
      <c r="V43" s="235"/>
      <c r="W43" s="235"/>
      <c r="X43" s="235"/>
      <c r="Y43" s="235"/>
      <c r="Z43" s="235"/>
      <c r="AA43" s="235"/>
      <c r="AB43" s="235"/>
      <c r="AC43" s="235"/>
      <c r="AD43" s="235"/>
      <c r="AE43" s="235"/>
      <c r="AF43" s="235"/>
      <c r="AG43" s="235"/>
      <c r="AH43" s="235"/>
      <c r="AI43" s="235"/>
      <c r="AJ43" s="235"/>
      <c r="AK43" s="235"/>
      <c r="AL43" s="235"/>
      <c r="AM43" s="235"/>
      <c r="AN43" s="235"/>
      <c r="AO43" s="235"/>
      <c r="AP43" s="235"/>
      <c r="AQ43" s="235"/>
      <c r="AR43" s="239"/>
      <c r="AS43" s="245"/>
      <c r="AT43" s="242"/>
      <c r="AU43" s="242"/>
      <c r="AV43" s="242"/>
      <c r="AW43" s="242"/>
      <c r="AX43" s="242"/>
      <c r="AY43" s="242"/>
      <c r="AZ43" s="242"/>
      <c r="BA43" s="242"/>
      <c r="BB43" s="244"/>
      <c r="BC43" s="234"/>
      <c r="BD43" s="235"/>
      <c r="BE43" s="235"/>
      <c r="BF43" s="235"/>
      <c r="BG43" s="242"/>
      <c r="BH43" s="235"/>
      <c r="BI43" s="250"/>
      <c r="BJ43" s="250"/>
      <c r="BK43" s="235"/>
      <c r="BL43" s="235"/>
      <c r="BM43" s="239"/>
      <c r="BN43" s="234"/>
      <c r="BO43" s="235"/>
      <c r="BP43" s="235"/>
      <c r="BQ43" s="235"/>
      <c r="BR43" s="235"/>
      <c r="BS43" s="235"/>
      <c r="BT43" s="235"/>
      <c r="BU43" s="235"/>
      <c r="BV43" s="235"/>
      <c r="BW43" s="235"/>
      <c r="BX43" s="235"/>
      <c r="BY43" s="235"/>
      <c r="BZ43" s="235"/>
      <c r="CA43" s="235"/>
      <c r="CB43" s="235"/>
      <c r="CC43" s="235"/>
      <c r="CD43" s="235"/>
      <c r="CE43" s="235"/>
      <c r="CF43" s="235"/>
      <c r="CG43" s="235"/>
      <c r="CH43" s="235"/>
      <c r="CI43" s="235"/>
      <c r="CJ43" s="235"/>
      <c r="CK43" s="235"/>
      <c r="CL43" s="235"/>
      <c r="CM43" s="235"/>
      <c r="CN43" s="235"/>
      <c r="CO43" s="235"/>
      <c r="CP43" s="235"/>
      <c r="CQ43" s="235"/>
      <c r="CR43" s="235"/>
      <c r="CS43" s="235"/>
      <c r="CT43" s="235"/>
      <c r="CU43" s="235"/>
      <c r="CV43" s="235"/>
      <c r="CW43" s="239"/>
    </row>
    <row r="44" spans="1:101" s="275" customFormat="1" ht="15.75">
      <c r="A44" s="488"/>
      <c r="B44" s="279" t="s">
        <v>103</v>
      </c>
      <c r="C44" s="233">
        <v>0</v>
      </c>
      <c r="D44" s="277"/>
      <c r="E44" s="246"/>
      <c r="F44" s="246"/>
      <c r="G44" s="246"/>
      <c r="H44" s="246"/>
      <c r="I44" s="246"/>
      <c r="J44" s="246"/>
      <c r="K44" s="246"/>
      <c r="L44" s="246"/>
      <c r="M44" s="246"/>
      <c r="N44" s="246"/>
      <c r="O44" s="246"/>
      <c r="P44" s="246"/>
      <c r="Q44" s="246"/>
      <c r="R44" s="246"/>
      <c r="S44" s="250"/>
      <c r="T44" s="278"/>
      <c r="U44" s="234"/>
      <c r="V44" s="235"/>
      <c r="W44" s="235"/>
      <c r="X44" s="235"/>
      <c r="Y44" s="235"/>
      <c r="Z44" s="235"/>
      <c r="AA44" s="235"/>
      <c r="AB44" s="235"/>
      <c r="AC44" s="235"/>
      <c r="AD44" s="235"/>
      <c r="AE44" s="235"/>
      <c r="AF44" s="235"/>
      <c r="AG44" s="235"/>
      <c r="AH44" s="235"/>
      <c r="AI44" s="235"/>
      <c r="AJ44" s="235"/>
      <c r="AK44" s="235"/>
      <c r="AL44" s="235"/>
      <c r="AM44" s="235"/>
      <c r="AN44" s="235"/>
      <c r="AO44" s="235"/>
      <c r="AP44" s="235"/>
      <c r="AQ44" s="235"/>
      <c r="AR44" s="239"/>
      <c r="AS44" s="245"/>
      <c r="AT44" s="242"/>
      <c r="AU44" s="242"/>
      <c r="AV44" s="242"/>
      <c r="AW44" s="242"/>
      <c r="AX44" s="242"/>
      <c r="AY44" s="242"/>
      <c r="AZ44" s="242"/>
      <c r="BA44" s="242"/>
      <c r="BB44" s="244"/>
      <c r="BC44" s="234"/>
      <c r="BD44" s="235"/>
      <c r="BE44" s="235"/>
      <c r="BF44" s="235"/>
      <c r="BG44" s="242"/>
      <c r="BH44" s="235"/>
      <c r="BI44" s="250"/>
      <c r="BJ44" s="250"/>
      <c r="BK44" s="235"/>
      <c r="BL44" s="235"/>
      <c r="BM44" s="239"/>
      <c r="BN44" s="234"/>
      <c r="BO44" s="235"/>
      <c r="BP44" s="235"/>
      <c r="BQ44" s="235"/>
      <c r="BR44" s="235"/>
      <c r="BS44" s="235"/>
      <c r="BT44" s="235"/>
      <c r="BU44" s="235"/>
      <c r="BV44" s="235"/>
      <c r="BW44" s="235"/>
      <c r="BX44" s="235"/>
      <c r="BY44" s="235"/>
      <c r="BZ44" s="235"/>
      <c r="CA44" s="235"/>
      <c r="CB44" s="235"/>
      <c r="CC44" s="235"/>
      <c r="CD44" s="235"/>
      <c r="CE44" s="235"/>
      <c r="CF44" s="235"/>
      <c r="CG44" s="235"/>
      <c r="CH44" s="235"/>
      <c r="CI44" s="235"/>
      <c r="CJ44" s="235"/>
      <c r="CK44" s="235"/>
      <c r="CL44" s="235"/>
      <c r="CM44" s="235"/>
      <c r="CN44" s="235"/>
      <c r="CO44" s="235"/>
      <c r="CP44" s="235"/>
      <c r="CQ44" s="235"/>
      <c r="CR44" s="235"/>
      <c r="CS44" s="235"/>
      <c r="CT44" s="235"/>
      <c r="CU44" s="235"/>
      <c r="CV44" s="235"/>
      <c r="CW44" s="239"/>
    </row>
    <row r="45" spans="1:101" s="275" customFormat="1" ht="15.75">
      <c r="A45" s="317" t="s">
        <v>139</v>
      </c>
      <c r="B45" s="236" t="s">
        <v>122</v>
      </c>
      <c r="C45" s="233">
        <v>0</v>
      </c>
      <c r="D45" s="277"/>
      <c r="E45" s="246"/>
      <c r="F45" s="246"/>
      <c r="G45" s="246"/>
      <c r="H45" s="246"/>
      <c r="I45" s="246"/>
      <c r="J45" s="246"/>
      <c r="K45" s="246"/>
      <c r="L45" s="246"/>
      <c r="M45" s="246"/>
      <c r="N45" s="246"/>
      <c r="O45" s="246"/>
      <c r="P45" s="246"/>
      <c r="Q45" s="246"/>
      <c r="R45" s="246"/>
      <c r="S45" s="250"/>
      <c r="T45" s="278"/>
      <c r="U45" s="234"/>
      <c r="V45" s="235"/>
      <c r="W45" s="235"/>
      <c r="X45" s="235"/>
      <c r="Y45" s="235"/>
      <c r="Z45" s="235"/>
      <c r="AA45" s="235"/>
      <c r="AB45" s="235"/>
      <c r="AC45" s="235"/>
      <c r="AD45" s="235"/>
      <c r="AE45" s="235"/>
      <c r="AF45" s="235"/>
      <c r="AG45" s="235"/>
      <c r="AH45" s="235"/>
      <c r="AI45" s="235"/>
      <c r="AJ45" s="235"/>
      <c r="AK45" s="235"/>
      <c r="AL45" s="235"/>
      <c r="AM45" s="235"/>
      <c r="AN45" s="235"/>
      <c r="AO45" s="235"/>
      <c r="AP45" s="235"/>
      <c r="AQ45" s="235"/>
      <c r="AR45" s="239"/>
      <c r="AS45" s="245"/>
      <c r="AT45" s="242"/>
      <c r="AU45" s="242"/>
      <c r="AV45" s="242"/>
      <c r="AW45" s="242"/>
      <c r="AX45" s="242"/>
      <c r="AY45" s="242"/>
      <c r="AZ45" s="242"/>
      <c r="BA45" s="242"/>
      <c r="BB45" s="244"/>
      <c r="BC45" s="234"/>
      <c r="BD45" s="235"/>
      <c r="BE45" s="235"/>
      <c r="BF45" s="235"/>
      <c r="BG45" s="242"/>
      <c r="BH45" s="235"/>
      <c r="BI45" s="250"/>
      <c r="BJ45" s="250"/>
      <c r="BK45" s="235"/>
      <c r="BL45" s="235"/>
      <c r="BM45" s="239"/>
      <c r="BN45" s="234"/>
      <c r="BO45" s="235"/>
      <c r="BP45" s="235"/>
      <c r="BQ45" s="235"/>
      <c r="BR45" s="235"/>
      <c r="BS45" s="235"/>
      <c r="BT45" s="235"/>
      <c r="BU45" s="235"/>
      <c r="BV45" s="235"/>
      <c r="BW45" s="235"/>
      <c r="BX45" s="235"/>
      <c r="BY45" s="235"/>
      <c r="BZ45" s="235"/>
      <c r="CA45" s="235"/>
      <c r="CB45" s="235"/>
      <c r="CC45" s="235"/>
      <c r="CD45" s="235"/>
      <c r="CE45" s="235"/>
      <c r="CF45" s="235"/>
      <c r="CG45" s="235"/>
      <c r="CH45" s="235"/>
      <c r="CI45" s="235"/>
      <c r="CJ45" s="235"/>
      <c r="CK45" s="235"/>
      <c r="CL45" s="235"/>
      <c r="CM45" s="235"/>
      <c r="CN45" s="235"/>
      <c r="CO45" s="235"/>
      <c r="CP45" s="235"/>
      <c r="CQ45" s="235"/>
      <c r="CR45" s="235"/>
      <c r="CS45" s="235"/>
      <c r="CT45" s="235"/>
      <c r="CU45" s="235"/>
      <c r="CV45" s="235"/>
      <c r="CW45" s="239"/>
    </row>
    <row r="46" spans="1:101" s="275" customFormat="1" ht="15.75">
      <c r="A46" s="317" t="s">
        <v>140</v>
      </c>
      <c r="B46" s="236" t="s">
        <v>103</v>
      </c>
      <c r="C46" s="233">
        <v>0</v>
      </c>
      <c r="D46" s="277"/>
      <c r="E46" s="246"/>
      <c r="F46" s="246"/>
      <c r="G46" s="246"/>
      <c r="H46" s="246"/>
      <c r="I46" s="246"/>
      <c r="J46" s="246"/>
      <c r="K46" s="246"/>
      <c r="L46" s="246"/>
      <c r="M46" s="246"/>
      <c r="N46" s="246"/>
      <c r="O46" s="246"/>
      <c r="P46" s="246"/>
      <c r="Q46" s="246"/>
      <c r="R46" s="246"/>
      <c r="S46" s="250"/>
      <c r="T46" s="278"/>
      <c r="U46" s="234"/>
      <c r="V46" s="235"/>
      <c r="W46" s="235"/>
      <c r="X46" s="235"/>
      <c r="Y46" s="235"/>
      <c r="Z46" s="235"/>
      <c r="AA46" s="235"/>
      <c r="AB46" s="235"/>
      <c r="AC46" s="235"/>
      <c r="AD46" s="235"/>
      <c r="AE46" s="235"/>
      <c r="AF46" s="235"/>
      <c r="AG46" s="235"/>
      <c r="AH46" s="235"/>
      <c r="AI46" s="235"/>
      <c r="AJ46" s="235"/>
      <c r="AK46" s="235"/>
      <c r="AL46" s="235"/>
      <c r="AM46" s="235"/>
      <c r="AN46" s="235"/>
      <c r="AO46" s="235"/>
      <c r="AP46" s="235"/>
      <c r="AQ46" s="235"/>
      <c r="AR46" s="239"/>
      <c r="AS46" s="245"/>
      <c r="AT46" s="242"/>
      <c r="AU46" s="242"/>
      <c r="AV46" s="242"/>
      <c r="AW46" s="242"/>
      <c r="AX46" s="242"/>
      <c r="AY46" s="242"/>
      <c r="AZ46" s="242"/>
      <c r="BA46" s="242"/>
      <c r="BB46" s="244"/>
      <c r="BC46" s="234"/>
      <c r="BD46" s="235"/>
      <c r="BE46" s="235"/>
      <c r="BF46" s="235"/>
      <c r="BG46" s="242"/>
      <c r="BH46" s="235"/>
      <c r="BI46" s="250"/>
      <c r="BJ46" s="250"/>
      <c r="BK46" s="235"/>
      <c r="BL46" s="235"/>
      <c r="BM46" s="239"/>
      <c r="BN46" s="234"/>
      <c r="BO46" s="235"/>
      <c r="BP46" s="235"/>
      <c r="BQ46" s="235"/>
      <c r="BR46" s="235"/>
      <c r="BS46" s="235"/>
      <c r="BT46" s="235"/>
      <c r="BU46" s="235"/>
      <c r="BV46" s="235"/>
      <c r="BW46" s="235"/>
      <c r="BX46" s="235"/>
      <c r="BY46" s="235"/>
      <c r="BZ46" s="235"/>
      <c r="CA46" s="235"/>
      <c r="CB46" s="235"/>
      <c r="CC46" s="235"/>
      <c r="CD46" s="235"/>
      <c r="CE46" s="235"/>
      <c r="CF46" s="235"/>
      <c r="CG46" s="235"/>
      <c r="CH46" s="235"/>
      <c r="CI46" s="235"/>
      <c r="CJ46" s="235"/>
      <c r="CK46" s="235"/>
      <c r="CL46" s="235"/>
      <c r="CM46" s="235"/>
      <c r="CN46" s="235"/>
      <c r="CO46" s="235"/>
      <c r="CP46" s="235"/>
      <c r="CQ46" s="235"/>
      <c r="CR46" s="235"/>
      <c r="CS46" s="235"/>
      <c r="CT46" s="235"/>
      <c r="CU46" s="235"/>
      <c r="CV46" s="235"/>
      <c r="CW46" s="239"/>
    </row>
    <row r="47" spans="1:101" ht="15.75">
      <c r="A47" s="267" t="s">
        <v>141</v>
      </c>
      <c r="B47" s="232" t="s">
        <v>128</v>
      </c>
      <c r="C47" s="266">
        <v>0</v>
      </c>
      <c r="D47" s="249"/>
      <c r="E47" s="250"/>
      <c r="F47" s="248"/>
      <c r="G47" s="250"/>
      <c r="H47" s="248"/>
      <c r="I47" s="257"/>
      <c r="J47" s="250"/>
      <c r="K47" s="248"/>
      <c r="L47" s="248"/>
      <c r="M47" s="248"/>
      <c r="N47" s="248"/>
      <c r="O47" s="248"/>
      <c r="P47" s="250"/>
      <c r="Q47" s="235"/>
      <c r="R47" s="248"/>
      <c r="S47" s="248"/>
      <c r="T47" s="251"/>
      <c r="U47" s="249"/>
      <c r="V47" s="250"/>
      <c r="W47" s="250"/>
      <c r="X47" s="250"/>
      <c r="Y47" s="250"/>
      <c r="Z47" s="250"/>
      <c r="AA47" s="250"/>
      <c r="AB47" s="250"/>
      <c r="AC47" s="250"/>
      <c r="AD47" s="250"/>
      <c r="AE47" s="250"/>
      <c r="AF47" s="250"/>
      <c r="AG47" s="250"/>
      <c r="AH47" s="250"/>
      <c r="AI47" s="250"/>
      <c r="AJ47" s="250"/>
      <c r="AK47" s="250"/>
      <c r="AL47" s="250"/>
      <c r="AM47" s="250"/>
      <c r="AN47" s="250"/>
      <c r="AO47" s="250"/>
      <c r="AP47" s="250"/>
      <c r="AQ47" s="250"/>
      <c r="AR47" s="237"/>
      <c r="AS47" s="245"/>
      <c r="AT47" s="243"/>
      <c r="AU47" s="248"/>
      <c r="AV47" s="250"/>
      <c r="AW47" s="248"/>
      <c r="AX47" s="248"/>
      <c r="AY47" s="248"/>
      <c r="AZ47" s="248"/>
      <c r="BA47" s="250"/>
      <c r="BB47" s="252"/>
      <c r="BC47" s="234"/>
      <c r="BD47" s="235"/>
      <c r="BE47" s="235"/>
      <c r="BF47" s="235"/>
      <c r="BG47" s="235"/>
      <c r="BH47" s="235"/>
      <c r="BI47" s="235"/>
      <c r="BJ47" s="235"/>
      <c r="BK47" s="235"/>
      <c r="BL47" s="235"/>
      <c r="BM47" s="239"/>
      <c r="BN47" s="234"/>
      <c r="BO47" s="236"/>
      <c r="BP47" s="236"/>
      <c r="BQ47" s="236"/>
      <c r="BR47" s="235"/>
      <c r="BS47" s="236"/>
      <c r="BT47" s="236"/>
      <c r="BU47" s="235"/>
      <c r="BV47" s="236"/>
      <c r="BW47" s="235"/>
      <c r="BX47" s="236"/>
      <c r="BY47" s="236"/>
      <c r="BZ47" s="236"/>
      <c r="CA47" s="236"/>
      <c r="CB47" s="236"/>
      <c r="CC47" s="236"/>
      <c r="CD47" s="235"/>
      <c r="CE47" s="236"/>
      <c r="CF47" s="236"/>
      <c r="CG47" s="236"/>
      <c r="CH47" s="236"/>
      <c r="CI47" s="235"/>
      <c r="CJ47" s="235"/>
      <c r="CK47" s="236"/>
      <c r="CL47" s="235"/>
      <c r="CM47" s="235"/>
      <c r="CN47" s="235"/>
      <c r="CO47" s="235"/>
      <c r="CP47" s="235"/>
      <c r="CQ47" s="235"/>
      <c r="CR47" s="235"/>
      <c r="CS47" s="236"/>
      <c r="CT47" s="236"/>
      <c r="CU47" s="235"/>
      <c r="CV47" s="236"/>
      <c r="CW47" s="237"/>
    </row>
    <row r="48" spans="1:101" ht="15.75">
      <c r="A48" s="231"/>
      <c r="B48" s="232" t="s">
        <v>103</v>
      </c>
      <c r="C48" s="233">
        <v>0</v>
      </c>
      <c r="D48" s="245"/>
      <c r="E48" s="235"/>
      <c r="F48" s="235"/>
      <c r="G48" s="235"/>
      <c r="H48" s="235"/>
      <c r="I48" s="242"/>
      <c r="J48" s="235"/>
      <c r="K48" s="235"/>
      <c r="L48" s="235"/>
      <c r="M48" s="235"/>
      <c r="N48" s="235"/>
      <c r="O48" s="235"/>
      <c r="P48" s="235"/>
      <c r="Q48" s="235"/>
      <c r="R48" s="235"/>
      <c r="S48" s="235"/>
      <c r="T48" s="280"/>
      <c r="U48" s="245"/>
      <c r="V48" s="242"/>
      <c r="W48" s="242"/>
      <c r="X48" s="242"/>
      <c r="Y48" s="242"/>
      <c r="Z48" s="242"/>
      <c r="AA48" s="242"/>
      <c r="AB48" s="235"/>
      <c r="AC48" s="235"/>
      <c r="AD48" s="235"/>
      <c r="AE48" s="235"/>
      <c r="AF48" s="235"/>
      <c r="AG48" s="235"/>
      <c r="AH48" s="235"/>
      <c r="AI48" s="235"/>
      <c r="AJ48" s="235"/>
      <c r="AK48" s="235"/>
      <c r="AL48" s="235"/>
      <c r="AM48" s="235"/>
      <c r="AN48" s="235"/>
      <c r="AO48" s="235"/>
      <c r="AP48" s="235"/>
      <c r="AQ48" s="235"/>
      <c r="AR48" s="237"/>
      <c r="AS48" s="245"/>
      <c r="AT48" s="242"/>
      <c r="AU48" s="242"/>
      <c r="AV48" s="242"/>
      <c r="AW48" s="242"/>
      <c r="AX48" s="242"/>
      <c r="AY48" s="250"/>
      <c r="AZ48" s="242"/>
      <c r="BA48" s="242"/>
      <c r="BB48" s="244"/>
      <c r="BC48" s="245"/>
      <c r="BD48" s="242"/>
      <c r="BE48" s="242"/>
      <c r="BF48" s="242"/>
      <c r="BG48" s="242"/>
      <c r="BH48" s="242"/>
      <c r="BI48" s="242"/>
      <c r="BJ48" s="242"/>
      <c r="BK48" s="242"/>
      <c r="BL48" s="242"/>
      <c r="BM48" s="244"/>
      <c r="BN48" s="245"/>
      <c r="BO48" s="242"/>
      <c r="BP48" s="242"/>
      <c r="BQ48" s="242"/>
      <c r="BR48" s="242"/>
      <c r="BS48" s="242"/>
      <c r="BT48" s="242"/>
      <c r="BU48" s="242"/>
      <c r="BV48" s="242"/>
      <c r="BW48" s="242"/>
      <c r="BX48" s="242"/>
      <c r="BY48" s="242"/>
      <c r="BZ48" s="242"/>
      <c r="CA48" s="242"/>
      <c r="CB48" s="242"/>
      <c r="CC48" s="242"/>
      <c r="CD48" s="242"/>
      <c r="CE48" s="242"/>
      <c r="CF48" s="242"/>
      <c r="CG48" s="242"/>
      <c r="CH48" s="242"/>
      <c r="CI48" s="242"/>
      <c r="CJ48" s="242"/>
      <c r="CK48" s="242"/>
      <c r="CL48" s="242"/>
      <c r="CM48" s="242"/>
      <c r="CN48" s="242"/>
      <c r="CO48" s="242"/>
      <c r="CP48" s="242"/>
      <c r="CQ48" s="242"/>
      <c r="CR48" s="242"/>
      <c r="CS48" s="242"/>
      <c r="CT48" s="242"/>
      <c r="CU48" s="242"/>
      <c r="CV48" s="242"/>
      <c r="CW48" s="244"/>
    </row>
    <row r="49" spans="1:101" ht="15.75">
      <c r="A49" s="488" t="s">
        <v>142</v>
      </c>
      <c r="B49" s="232" t="s">
        <v>122</v>
      </c>
      <c r="C49" s="268">
        <v>1</v>
      </c>
      <c r="D49" s="234"/>
      <c r="E49" s="235"/>
      <c r="F49" s="236"/>
      <c r="G49" s="235"/>
      <c r="H49" s="236"/>
      <c r="I49" s="235"/>
      <c r="J49" s="235"/>
      <c r="K49" s="236"/>
      <c r="L49" s="236"/>
      <c r="M49" s="236"/>
      <c r="N49" s="236"/>
      <c r="O49" s="236"/>
      <c r="P49" s="235"/>
      <c r="Q49" s="236"/>
      <c r="R49" s="236"/>
      <c r="S49" s="236"/>
      <c r="T49" s="237"/>
      <c r="U49" s="234"/>
      <c r="V49" s="235"/>
      <c r="W49" s="235"/>
      <c r="X49" s="235"/>
      <c r="Y49" s="235"/>
      <c r="Z49" s="235"/>
      <c r="AA49" s="235"/>
      <c r="AB49" s="235"/>
      <c r="AC49" s="235"/>
      <c r="AD49" s="235"/>
      <c r="AE49" s="235"/>
      <c r="AF49" s="235"/>
      <c r="AG49" s="235"/>
      <c r="AH49" s="235"/>
      <c r="AI49" s="235"/>
      <c r="AJ49" s="235"/>
      <c r="AK49" s="235"/>
      <c r="AL49" s="235"/>
      <c r="AM49" s="235"/>
      <c r="AN49" s="235"/>
      <c r="AO49" s="235"/>
      <c r="AP49" s="235"/>
      <c r="AQ49" s="235"/>
      <c r="AR49" s="237"/>
      <c r="AS49" s="269"/>
      <c r="AT49" s="270"/>
      <c r="AU49" s="270"/>
      <c r="AV49" s="260"/>
      <c r="AW49" s="270"/>
      <c r="AX49" s="270"/>
      <c r="AY49" s="260"/>
      <c r="AZ49" s="260"/>
      <c r="BA49" s="260"/>
      <c r="BB49" s="281"/>
      <c r="BC49" s="234"/>
      <c r="BD49" s="235"/>
      <c r="BE49" s="235"/>
      <c r="BF49" s="235"/>
      <c r="BG49" s="235"/>
      <c r="BH49" s="235"/>
      <c r="BI49" s="235"/>
      <c r="BJ49" s="235"/>
      <c r="BK49" s="235"/>
      <c r="BL49" s="235"/>
      <c r="BM49" s="239"/>
      <c r="BN49" s="234"/>
      <c r="BO49" s="236"/>
      <c r="BP49" s="236"/>
      <c r="BQ49" s="236"/>
      <c r="BR49" s="235"/>
      <c r="BS49" s="236"/>
      <c r="BT49" s="236"/>
      <c r="BU49" s="235"/>
      <c r="BV49" s="236"/>
      <c r="BW49" s="235"/>
      <c r="BX49" s="236"/>
      <c r="BY49" s="235"/>
      <c r="BZ49" s="235"/>
      <c r="CA49" s="236"/>
      <c r="CB49" s="236"/>
      <c r="CC49" s="236">
        <v>1</v>
      </c>
      <c r="CD49" s="235"/>
      <c r="CE49" s="236"/>
      <c r="CF49" s="236"/>
      <c r="CG49" s="236"/>
      <c r="CH49" s="236"/>
      <c r="CI49" s="235"/>
      <c r="CJ49" s="235"/>
      <c r="CK49" s="236"/>
      <c r="CL49" s="236"/>
      <c r="CM49" s="235"/>
      <c r="CN49" s="235"/>
      <c r="CO49" s="235"/>
      <c r="CP49" s="235"/>
      <c r="CQ49" s="235"/>
      <c r="CR49" s="236"/>
      <c r="CS49" s="236"/>
      <c r="CT49" s="236"/>
      <c r="CU49" s="235"/>
      <c r="CV49" s="236"/>
      <c r="CW49" s="237"/>
    </row>
    <row r="50" spans="1:101" ht="15.75">
      <c r="A50" s="488"/>
      <c r="B50" s="232" t="s">
        <v>103</v>
      </c>
      <c r="C50" s="233">
        <v>9.08</v>
      </c>
      <c r="D50" s="245"/>
      <c r="E50" s="242"/>
      <c r="F50" s="242"/>
      <c r="G50" s="242"/>
      <c r="H50" s="242"/>
      <c r="I50" s="242"/>
      <c r="J50" s="242"/>
      <c r="K50" s="242"/>
      <c r="L50" s="242"/>
      <c r="M50" s="242"/>
      <c r="N50" s="242"/>
      <c r="O50" s="242"/>
      <c r="P50" s="242"/>
      <c r="Q50" s="242"/>
      <c r="R50" s="242"/>
      <c r="S50" s="242"/>
      <c r="T50" s="244"/>
      <c r="U50" s="255"/>
      <c r="V50" s="242"/>
      <c r="W50" s="243"/>
      <c r="X50" s="242"/>
      <c r="Y50" s="242"/>
      <c r="Z50" s="242"/>
      <c r="AA50" s="242"/>
      <c r="AB50" s="242"/>
      <c r="AC50" s="242"/>
      <c r="AD50" s="242"/>
      <c r="AE50" s="242"/>
      <c r="AF50" s="242"/>
      <c r="AG50" s="242"/>
      <c r="AH50" s="242"/>
      <c r="AI50" s="242"/>
      <c r="AJ50" s="242"/>
      <c r="AK50" s="242"/>
      <c r="AL50" s="242"/>
      <c r="AM50" s="242"/>
      <c r="AN50" s="242"/>
      <c r="AO50" s="242"/>
      <c r="AP50" s="242"/>
      <c r="AQ50" s="242"/>
      <c r="AR50" s="244"/>
      <c r="AS50" s="245"/>
      <c r="AT50" s="242"/>
      <c r="AU50" s="242"/>
      <c r="AV50" s="242"/>
      <c r="AW50" s="242"/>
      <c r="AX50" s="242"/>
      <c r="AY50" s="242"/>
      <c r="AZ50" s="242"/>
      <c r="BA50" s="250"/>
      <c r="BB50" s="252"/>
      <c r="BC50" s="245"/>
      <c r="BD50" s="242"/>
      <c r="BE50" s="242"/>
      <c r="BF50" s="242"/>
      <c r="BG50" s="242"/>
      <c r="BH50" s="242"/>
      <c r="BI50" s="242"/>
      <c r="BJ50" s="242"/>
      <c r="BK50" s="242"/>
      <c r="BL50" s="242"/>
      <c r="BM50" s="244"/>
      <c r="BN50" s="245"/>
      <c r="BO50" s="242"/>
      <c r="BP50" s="242"/>
      <c r="BQ50" s="242"/>
      <c r="BR50" s="242"/>
      <c r="BS50" s="242"/>
      <c r="BT50" s="242"/>
      <c r="BU50" s="242"/>
      <c r="BV50" s="242"/>
      <c r="BW50" s="242"/>
      <c r="BX50" s="242"/>
      <c r="BY50" s="242"/>
      <c r="BZ50" s="242"/>
      <c r="CA50" s="242"/>
      <c r="CB50" s="242"/>
      <c r="CC50" s="242">
        <v>9.08</v>
      </c>
      <c r="CD50" s="242"/>
      <c r="CE50" s="242"/>
      <c r="CF50" s="242"/>
      <c r="CG50" s="242"/>
      <c r="CH50" s="243"/>
      <c r="CI50" s="242"/>
      <c r="CJ50" s="242"/>
      <c r="CK50" s="242"/>
      <c r="CL50" s="242"/>
      <c r="CM50" s="242"/>
      <c r="CN50" s="242"/>
      <c r="CO50" s="242"/>
      <c r="CP50" s="242"/>
      <c r="CQ50" s="242"/>
      <c r="CR50" s="242"/>
      <c r="CS50" s="242"/>
      <c r="CT50" s="242"/>
      <c r="CU50" s="242"/>
      <c r="CV50" s="242"/>
      <c r="CW50" s="244"/>
    </row>
    <row r="51" spans="1:101" ht="15.75">
      <c r="A51" s="267" t="s">
        <v>143</v>
      </c>
      <c r="B51" s="232" t="s">
        <v>122</v>
      </c>
      <c r="C51" s="268">
        <v>9</v>
      </c>
      <c r="D51" s="240"/>
      <c r="E51" s="235"/>
      <c r="F51" s="236"/>
      <c r="G51" s="235"/>
      <c r="H51" s="236"/>
      <c r="I51" s="236"/>
      <c r="J51" s="282"/>
      <c r="K51" s="236"/>
      <c r="L51" s="236"/>
      <c r="M51" s="235"/>
      <c r="N51" s="236"/>
      <c r="O51" s="235">
        <v>6</v>
      </c>
      <c r="P51" s="235"/>
      <c r="Q51" s="236"/>
      <c r="R51" s="236"/>
      <c r="S51" s="236"/>
      <c r="T51" s="237">
        <v>1</v>
      </c>
      <c r="U51" s="234"/>
      <c r="V51" s="235"/>
      <c r="W51" s="235"/>
      <c r="X51" s="235"/>
      <c r="Y51" s="235"/>
      <c r="Z51" s="235"/>
      <c r="AA51" s="235"/>
      <c r="AB51" s="235"/>
      <c r="AC51" s="235"/>
      <c r="AD51" s="235"/>
      <c r="AE51" s="235"/>
      <c r="AF51" s="235"/>
      <c r="AG51" s="235"/>
      <c r="AH51" s="235"/>
      <c r="AI51" s="235"/>
      <c r="AJ51" s="235"/>
      <c r="AK51" s="235"/>
      <c r="AL51" s="235"/>
      <c r="AM51" s="235"/>
      <c r="AN51" s="235"/>
      <c r="AO51" s="235"/>
      <c r="AP51" s="235"/>
      <c r="AQ51" s="235"/>
      <c r="AR51" s="237"/>
      <c r="AS51" s="269"/>
      <c r="AT51" s="260"/>
      <c r="AU51" s="260"/>
      <c r="AV51" s="260"/>
      <c r="AW51" s="260"/>
      <c r="AX51" s="260"/>
      <c r="AY51" s="260"/>
      <c r="AZ51" s="260"/>
      <c r="BA51" s="260"/>
      <c r="BB51" s="281"/>
      <c r="BC51" s="234"/>
      <c r="BD51" s="235"/>
      <c r="BE51" s="235"/>
      <c r="BF51" s="235"/>
      <c r="BG51" s="235"/>
      <c r="BH51" s="235"/>
      <c r="BI51" s="235"/>
      <c r="BJ51" s="235"/>
      <c r="BK51" s="235"/>
      <c r="BL51" s="235">
        <v>2</v>
      </c>
      <c r="BM51" s="239"/>
      <c r="BN51" s="234"/>
      <c r="BO51" s="235"/>
      <c r="BP51" s="236"/>
      <c r="BQ51" s="236"/>
      <c r="BR51" s="235"/>
      <c r="BS51" s="282"/>
      <c r="BT51" s="236"/>
      <c r="BU51" s="235"/>
      <c r="BV51" s="236"/>
      <c r="BW51" s="235"/>
      <c r="BX51" s="236"/>
      <c r="BY51" s="236"/>
      <c r="BZ51" s="236"/>
      <c r="CA51" s="282"/>
      <c r="CB51" s="236"/>
      <c r="CC51" s="236"/>
      <c r="CD51" s="235"/>
      <c r="CE51" s="236"/>
      <c r="CF51" s="236"/>
      <c r="CG51" s="236"/>
      <c r="CH51" s="236"/>
      <c r="CI51" s="235"/>
      <c r="CJ51" s="235"/>
      <c r="CK51" s="236"/>
      <c r="CL51" s="236"/>
      <c r="CM51" s="235"/>
      <c r="CN51" s="235"/>
      <c r="CO51" s="235"/>
      <c r="CP51" s="235"/>
      <c r="CQ51" s="235"/>
      <c r="CR51" s="235"/>
      <c r="CS51" s="236"/>
      <c r="CT51" s="236"/>
      <c r="CU51" s="235"/>
      <c r="CV51" s="236"/>
      <c r="CW51" s="237"/>
    </row>
    <row r="52" spans="1:101" ht="15.75">
      <c r="A52" s="231"/>
      <c r="B52" s="232" t="s">
        <v>103</v>
      </c>
      <c r="C52" s="233">
        <v>315.62</v>
      </c>
      <c r="D52" s="255"/>
      <c r="E52" s="242"/>
      <c r="F52" s="243"/>
      <c r="G52" s="242"/>
      <c r="H52" s="243"/>
      <c r="I52" s="243"/>
      <c r="J52" s="283"/>
      <c r="K52" s="243"/>
      <c r="L52" s="243"/>
      <c r="M52" s="242"/>
      <c r="N52" s="283"/>
      <c r="O52" s="242">
        <v>225.36</v>
      </c>
      <c r="P52" s="242"/>
      <c r="Q52" s="243"/>
      <c r="R52" s="243"/>
      <c r="S52" s="248"/>
      <c r="T52" s="251">
        <v>14.8</v>
      </c>
      <c r="U52" s="255"/>
      <c r="V52" s="242"/>
      <c r="W52" s="242"/>
      <c r="X52" s="242"/>
      <c r="Y52" s="242"/>
      <c r="Z52" s="242"/>
      <c r="AA52" s="242"/>
      <c r="AB52" s="242"/>
      <c r="AC52" s="242"/>
      <c r="AD52" s="242"/>
      <c r="AE52" s="242"/>
      <c r="AF52" s="242"/>
      <c r="AG52" s="242"/>
      <c r="AH52" s="242"/>
      <c r="AI52" s="242"/>
      <c r="AJ52" s="242"/>
      <c r="AK52" s="242"/>
      <c r="AL52" s="242"/>
      <c r="AM52" s="242"/>
      <c r="AN52" s="242"/>
      <c r="AO52" s="242"/>
      <c r="AP52" s="242"/>
      <c r="AQ52" s="242"/>
      <c r="AR52" s="253"/>
      <c r="AS52" s="245"/>
      <c r="AT52" s="242"/>
      <c r="AU52" s="242"/>
      <c r="AV52" s="242"/>
      <c r="AW52" s="242"/>
      <c r="AX52" s="242"/>
      <c r="AY52" s="242"/>
      <c r="AZ52" s="242"/>
      <c r="BA52" s="250"/>
      <c r="BB52" s="252"/>
      <c r="BC52" s="245"/>
      <c r="BD52" s="242"/>
      <c r="BE52" s="242"/>
      <c r="BF52" s="242"/>
      <c r="BG52" s="242"/>
      <c r="BH52" s="242"/>
      <c r="BI52" s="242"/>
      <c r="BJ52" s="242"/>
      <c r="BK52" s="242"/>
      <c r="BL52" s="242">
        <v>75.459999999999994</v>
      </c>
      <c r="BM52" s="253"/>
      <c r="BN52" s="234"/>
      <c r="BO52" s="242"/>
      <c r="BP52" s="243"/>
      <c r="BQ52" s="242"/>
      <c r="BR52" s="242"/>
      <c r="BS52" s="243"/>
      <c r="BT52" s="243"/>
      <c r="BU52" s="242"/>
      <c r="BV52" s="243"/>
      <c r="BW52" s="242"/>
      <c r="BX52" s="243"/>
      <c r="BY52" s="243"/>
      <c r="BZ52" s="243"/>
      <c r="CA52" s="243"/>
      <c r="CB52" s="243"/>
      <c r="CC52" s="243"/>
      <c r="CD52" s="242"/>
      <c r="CE52" s="243"/>
      <c r="CF52" s="243"/>
      <c r="CG52" s="243"/>
      <c r="CH52" s="243"/>
      <c r="CI52" s="242"/>
      <c r="CJ52" s="242"/>
      <c r="CK52" s="243"/>
      <c r="CL52" s="243"/>
      <c r="CM52" s="242"/>
      <c r="CN52" s="242"/>
      <c r="CO52" s="242"/>
      <c r="CP52" s="242"/>
      <c r="CQ52" s="242"/>
      <c r="CR52" s="242"/>
      <c r="CS52" s="243"/>
      <c r="CT52" s="243"/>
      <c r="CU52" s="242"/>
      <c r="CV52" s="243"/>
      <c r="CW52" s="253"/>
    </row>
    <row r="53" spans="1:101" ht="15.75">
      <c r="A53" s="267" t="s">
        <v>144</v>
      </c>
      <c r="B53" s="232" t="s">
        <v>122</v>
      </c>
      <c r="C53" s="268">
        <v>26</v>
      </c>
      <c r="D53" s="234"/>
      <c r="E53" s="235"/>
      <c r="F53" s="235"/>
      <c r="G53" s="235"/>
      <c r="H53" s="235"/>
      <c r="I53" s="235"/>
      <c r="J53" s="235"/>
      <c r="K53" s="235"/>
      <c r="L53" s="235"/>
      <c r="M53" s="235"/>
      <c r="N53" s="235"/>
      <c r="O53" s="235"/>
      <c r="P53" s="235"/>
      <c r="Q53" s="236"/>
      <c r="R53" s="236"/>
      <c r="S53" s="236"/>
      <c r="T53" s="237"/>
      <c r="U53" s="234"/>
      <c r="V53" s="235"/>
      <c r="W53" s="235"/>
      <c r="X53" s="235"/>
      <c r="Y53" s="235"/>
      <c r="Z53" s="235"/>
      <c r="AA53" s="235"/>
      <c r="AB53" s="235"/>
      <c r="AC53" s="235"/>
      <c r="AD53" s="235"/>
      <c r="AE53" s="235"/>
      <c r="AF53" s="235"/>
      <c r="AG53" s="235"/>
      <c r="AH53" s="235"/>
      <c r="AI53" s="235"/>
      <c r="AJ53" s="235"/>
      <c r="AK53" s="235"/>
      <c r="AL53" s="235"/>
      <c r="AM53" s="235"/>
      <c r="AN53" s="235"/>
      <c r="AO53" s="235"/>
      <c r="AP53" s="235"/>
      <c r="AQ53" s="235"/>
      <c r="AR53" s="237"/>
      <c r="AS53" s="269"/>
      <c r="AT53" s="260"/>
      <c r="AU53" s="260"/>
      <c r="AV53" s="260"/>
      <c r="AW53" s="260"/>
      <c r="AX53" s="260"/>
      <c r="AY53" s="260"/>
      <c r="AZ53" s="260"/>
      <c r="BA53" s="260"/>
      <c r="BB53" s="281"/>
      <c r="BC53" s="234"/>
      <c r="BD53" s="235"/>
      <c r="BE53" s="235"/>
      <c r="BF53" s="235"/>
      <c r="BG53" s="235"/>
      <c r="BH53" s="235"/>
      <c r="BI53" s="235"/>
      <c r="BJ53" s="235"/>
      <c r="BK53" s="235"/>
      <c r="BL53" s="235"/>
      <c r="BM53" s="239"/>
      <c r="BN53" s="234"/>
      <c r="BO53" s="236"/>
      <c r="BP53" s="236"/>
      <c r="BQ53" s="236"/>
      <c r="BR53" s="235"/>
      <c r="BS53" s="236"/>
      <c r="BT53" s="236">
        <v>26</v>
      </c>
      <c r="BU53" s="235"/>
      <c r="BV53" s="236"/>
      <c r="BW53" s="235"/>
      <c r="BX53" s="236"/>
      <c r="BY53" s="236"/>
      <c r="BZ53" s="236"/>
      <c r="CA53" s="236"/>
      <c r="CB53" s="236"/>
      <c r="CC53" s="236"/>
      <c r="CD53" s="235"/>
      <c r="CE53" s="236"/>
      <c r="CF53" s="236"/>
      <c r="CG53" s="236"/>
      <c r="CH53" s="236"/>
      <c r="CI53" s="235"/>
      <c r="CJ53" s="235"/>
      <c r="CK53" s="236"/>
      <c r="CL53" s="236"/>
      <c r="CM53" s="235"/>
      <c r="CN53" s="235"/>
      <c r="CO53" s="235"/>
      <c r="CP53" s="235"/>
      <c r="CQ53" s="235"/>
      <c r="CR53" s="235"/>
      <c r="CS53" s="236"/>
      <c r="CT53" s="236"/>
      <c r="CU53" s="235"/>
      <c r="CV53" s="236"/>
      <c r="CW53" s="237"/>
    </row>
    <row r="54" spans="1:101" ht="15.75">
      <c r="A54" s="267" t="s">
        <v>145</v>
      </c>
      <c r="B54" s="232" t="s">
        <v>103</v>
      </c>
      <c r="C54" s="233">
        <v>309.33</v>
      </c>
      <c r="D54" s="245"/>
      <c r="E54" s="242"/>
      <c r="F54" s="242"/>
      <c r="G54" s="242"/>
      <c r="H54" s="242"/>
      <c r="I54" s="242"/>
      <c r="J54" s="242"/>
      <c r="K54" s="242"/>
      <c r="L54" s="242"/>
      <c r="M54" s="242"/>
      <c r="N54" s="242"/>
      <c r="O54" s="242"/>
      <c r="P54" s="242"/>
      <c r="Q54" s="242"/>
      <c r="R54" s="242"/>
      <c r="S54" s="242"/>
      <c r="T54" s="244"/>
      <c r="U54" s="245"/>
      <c r="V54" s="242"/>
      <c r="W54" s="242"/>
      <c r="X54" s="242"/>
      <c r="Y54" s="242"/>
      <c r="Z54" s="242"/>
      <c r="AA54" s="242"/>
      <c r="AB54" s="242"/>
      <c r="AC54" s="242"/>
      <c r="AD54" s="242"/>
      <c r="AE54" s="242"/>
      <c r="AF54" s="242"/>
      <c r="AG54" s="242"/>
      <c r="AH54" s="242"/>
      <c r="AI54" s="242"/>
      <c r="AJ54" s="242"/>
      <c r="AK54" s="242"/>
      <c r="AL54" s="242"/>
      <c r="AM54" s="242"/>
      <c r="AN54" s="242"/>
      <c r="AO54" s="242"/>
      <c r="AP54" s="242"/>
      <c r="AQ54" s="242"/>
      <c r="AR54" s="253"/>
      <c r="AS54" s="245"/>
      <c r="AT54" s="242"/>
      <c r="AU54" s="242"/>
      <c r="AV54" s="242"/>
      <c r="AW54" s="242"/>
      <c r="AX54" s="242"/>
      <c r="AY54" s="242"/>
      <c r="AZ54" s="242"/>
      <c r="BA54" s="250"/>
      <c r="BB54" s="252"/>
      <c r="BC54" s="245"/>
      <c r="BD54" s="242"/>
      <c r="BE54" s="242"/>
      <c r="BF54" s="242"/>
      <c r="BG54" s="242"/>
      <c r="BH54" s="242"/>
      <c r="BI54" s="242"/>
      <c r="BJ54" s="242"/>
      <c r="BK54" s="242"/>
      <c r="BL54" s="242"/>
      <c r="BM54" s="244"/>
      <c r="BN54" s="245"/>
      <c r="BO54" s="242"/>
      <c r="BP54" s="242"/>
      <c r="BQ54" s="242"/>
      <c r="BR54" s="242"/>
      <c r="BS54" s="242"/>
      <c r="BT54" s="242">
        <v>309.33</v>
      </c>
      <c r="BU54" s="242"/>
      <c r="BV54" s="242"/>
      <c r="BW54" s="242"/>
      <c r="BX54" s="242"/>
      <c r="BY54" s="242"/>
      <c r="BZ54" s="242"/>
      <c r="CA54" s="242"/>
      <c r="CB54" s="242"/>
      <c r="CC54" s="242"/>
      <c r="CD54" s="242"/>
      <c r="CE54" s="242"/>
      <c r="CF54" s="242"/>
      <c r="CG54" s="242"/>
      <c r="CH54" s="242"/>
      <c r="CI54" s="242"/>
      <c r="CJ54" s="242"/>
      <c r="CK54" s="242"/>
      <c r="CL54" s="242"/>
      <c r="CM54" s="242"/>
      <c r="CN54" s="242"/>
      <c r="CO54" s="242"/>
      <c r="CP54" s="242"/>
      <c r="CQ54" s="242"/>
      <c r="CR54" s="242"/>
      <c r="CS54" s="242"/>
      <c r="CT54" s="242"/>
      <c r="CU54" s="242"/>
      <c r="CV54" s="242"/>
      <c r="CW54" s="244"/>
    </row>
    <row r="55" spans="1:101" s="275" customFormat="1" ht="15.75">
      <c r="A55" s="272" t="s">
        <v>146</v>
      </c>
      <c r="B55" s="232" t="s">
        <v>122</v>
      </c>
      <c r="C55" s="268">
        <v>0</v>
      </c>
      <c r="D55" s="234"/>
      <c r="E55" s="235"/>
      <c r="F55" s="235"/>
      <c r="G55" s="235"/>
      <c r="H55" s="235"/>
      <c r="I55" s="235"/>
      <c r="J55" s="235"/>
      <c r="K55" s="235"/>
      <c r="L55" s="235"/>
      <c r="M55" s="235"/>
      <c r="N55" s="235"/>
      <c r="O55" s="235"/>
      <c r="P55" s="235"/>
      <c r="Q55" s="235"/>
      <c r="R55" s="235"/>
      <c r="S55" s="235"/>
      <c r="T55" s="239"/>
      <c r="U55" s="234"/>
      <c r="V55" s="235"/>
      <c r="W55" s="235"/>
      <c r="X55" s="235"/>
      <c r="Y55" s="235"/>
      <c r="Z55" s="235"/>
      <c r="AA55" s="235"/>
      <c r="AB55" s="235"/>
      <c r="AC55" s="235"/>
      <c r="AD55" s="235"/>
      <c r="AE55" s="235"/>
      <c r="AF55" s="235"/>
      <c r="AG55" s="235"/>
      <c r="AH55" s="235"/>
      <c r="AI55" s="235"/>
      <c r="AJ55" s="235"/>
      <c r="AK55" s="235"/>
      <c r="AL55" s="235"/>
      <c r="AM55" s="235"/>
      <c r="AN55" s="235"/>
      <c r="AO55" s="235"/>
      <c r="AP55" s="235"/>
      <c r="AQ55" s="235"/>
      <c r="AR55" s="239"/>
      <c r="AS55" s="269"/>
      <c r="AT55" s="260"/>
      <c r="AU55" s="260"/>
      <c r="AV55" s="260"/>
      <c r="AW55" s="260"/>
      <c r="AX55" s="260"/>
      <c r="AY55" s="260"/>
      <c r="AZ55" s="260"/>
      <c r="BA55" s="260"/>
      <c r="BB55" s="281"/>
      <c r="BC55" s="234"/>
      <c r="BD55" s="235"/>
      <c r="BE55" s="235"/>
      <c r="BF55" s="235"/>
      <c r="BG55" s="235"/>
      <c r="BH55" s="235"/>
      <c r="BI55" s="235"/>
      <c r="BJ55" s="235"/>
      <c r="BK55" s="235"/>
      <c r="BL55" s="235"/>
      <c r="BM55" s="239"/>
      <c r="BN55" s="234"/>
      <c r="BO55" s="235"/>
      <c r="BP55" s="235"/>
      <c r="BQ55" s="235"/>
      <c r="BR55" s="235"/>
      <c r="BS55" s="235"/>
      <c r="BT55" s="235"/>
      <c r="BU55" s="235"/>
      <c r="BV55" s="235"/>
      <c r="BW55" s="235"/>
      <c r="BX55" s="235"/>
      <c r="BY55" s="235"/>
      <c r="BZ55" s="235"/>
      <c r="CA55" s="235"/>
      <c r="CB55" s="235"/>
      <c r="CC55" s="235"/>
      <c r="CD55" s="235"/>
      <c r="CE55" s="235"/>
      <c r="CF55" s="235"/>
      <c r="CG55" s="235"/>
      <c r="CH55" s="235"/>
      <c r="CI55" s="235"/>
      <c r="CJ55" s="235"/>
      <c r="CK55" s="235"/>
      <c r="CL55" s="235"/>
      <c r="CM55" s="235"/>
      <c r="CN55" s="235"/>
      <c r="CO55" s="235"/>
      <c r="CP55" s="235"/>
      <c r="CQ55" s="235"/>
      <c r="CR55" s="235"/>
      <c r="CS55" s="235"/>
      <c r="CT55" s="235"/>
      <c r="CU55" s="235"/>
      <c r="CV55" s="235"/>
      <c r="CW55" s="239"/>
    </row>
    <row r="56" spans="1:101" s="275" customFormat="1" ht="15.75">
      <c r="A56" s="272" t="s">
        <v>147</v>
      </c>
      <c r="B56" s="232" t="s">
        <v>103</v>
      </c>
      <c r="C56" s="233">
        <v>0</v>
      </c>
      <c r="D56" s="249"/>
      <c r="E56" s="250"/>
      <c r="F56" s="250"/>
      <c r="G56" s="250"/>
      <c r="H56" s="242"/>
      <c r="I56" s="242"/>
      <c r="J56" s="250"/>
      <c r="K56" s="250"/>
      <c r="L56" s="250"/>
      <c r="M56" s="250"/>
      <c r="N56" s="250"/>
      <c r="O56" s="250"/>
      <c r="P56" s="250"/>
      <c r="Q56" s="250"/>
      <c r="R56" s="250"/>
      <c r="S56" s="250"/>
      <c r="T56" s="252"/>
      <c r="U56" s="245"/>
      <c r="V56" s="242"/>
      <c r="W56" s="242"/>
      <c r="X56" s="242"/>
      <c r="Y56" s="242"/>
      <c r="Z56" s="242"/>
      <c r="AA56" s="242"/>
      <c r="AB56" s="242"/>
      <c r="AC56" s="242"/>
      <c r="AD56" s="242"/>
      <c r="AE56" s="242"/>
      <c r="AF56" s="242"/>
      <c r="AG56" s="242"/>
      <c r="AH56" s="242"/>
      <c r="AI56" s="242"/>
      <c r="AJ56" s="242"/>
      <c r="AK56" s="242"/>
      <c r="AL56" s="242"/>
      <c r="AM56" s="242"/>
      <c r="AN56" s="242"/>
      <c r="AO56" s="242"/>
      <c r="AP56" s="242"/>
      <c r="AQ56" s="242"/>
      <c r="AR56" s="244"/>
      <c r="AS56" s="245"/>
      <c r="AT56" s="242"/>
      <c r="AU56" s="242"/>
      <c r="AV56" s="242"/>
      <c r="AW56" s="242"/>
      <c r="AX56" s="242"/>
      <c r="AY56" s="242"/>
      <c r="AZ56" s="242"/>
      <c r="BA56" s="242"/>
      <c r="BB56" s="252"/>
      <c r="BC56" s="245"/>
      <c r="BD56" s="242"/>
      <c r="BE56" s="242"/>
      <c r="BF56" s="242"/>
      <c r="BG56" s="242"/>
      <c r="BH56" s="242"/>
      <c r="BI56" s="242"/>
      <c r="BJ56" s="242"/>
      <c r="BK56" s="242"/>
      <c r="BL56" s="242"/>
      <c r="BM56" s="244"/>
      <c r="BN56" s="245"/>
      <c r="BO56" s="242"/>
      <c r="BP56" s="242"/>
      <c r="BQ56" s="242"/>
      <c r="BR56" s="242"/>
      <c r="BS56" s="242"/>
      <c r="BT56" s="242"/>
      <c r="BU56" s="242"/>
      <c r="BV56" s="242"/>
      <c r="BW56" s="242"/>
      <c r="BX56" s="242"/>
      <c r="BY56" s="242"/>
      <c r="BZ56" s="242"/>
      <c r="CA56" s="242"/>
      <c r="CB56" s="242"/>
      <c r="CC56" s="242"/>
      <c r="CD56" s="242"/>
      <c r="CE56" s="242"/>
      <c r="CF56" s="242"/>
      <c r="CG56" s="242"/>
      <c r="CH56" s="242"/>
      <c r="CI56" s="242"/>
      <c r="CJ56" s="242"/>
      <c r="CK56" s="242"/>
      <c r="CL56" s="242"/>
      <c r="CM56" s="242"/>
      <c r="CN56" s="242"/>
      <c r="CO56" s="242"/>
      <c r="CP56" s="242"/>
      <c r="CQ56" s="242"/>
      <c r="CR56" s="242"/>
      <c r="CS56" s="242"/>
      <c r="CT56" s="242"/>
      <c r="CU56" s="242"/>
      <c r="CV56" s="242"/>
      <c r="CW56" s="244"/>
    </row>
    <row r="57" spans="1:101" s="275" customFormat="1" ht="15.75">
      <c r="A57" s="488" t="s">
        <v>148</v>
      </c>
      <c r="B57" s="282" t="s">
        <v>122</v>
      </c>
      <c r="C57" s="233">
        <v>0</v>
      </c>
      <c r="D57" s="249"/>
      <c r="E57" s="250"/>
      <c r="F57" s="250"/>
      <c r="G57" s="250"/>
      <c r="H57" s="242"/>
      <c r="I57" s="242"/>
      <c r="J57" s="250"/>
      <c r="K57" s="250"/>
      <c r="L57" s="250"/>
      <c r="M57" s="250"/>
      <c r="N57" s="250"/>
      <c r="O57" s="250"/>
      <c r="P57" s="250"/>
      <c r="Q57" s="250"/>
      <c r="R57" s="250"/>
      <c r="S57" s="250"/>
      <c r="T57" s="252"/>
      <c r="U57" s="245"/>
      <c r="V57" s="242"/>
      <c r="W57" s="242"/>
      <c r="X57" s="242"/>
      <c r="Y57" s="242"/>
      <c r="Z57" s="242"/>
      <c r="AA57" s="242"/>
      <c r="AB57" s="242"/>
      <c r="AC57" s="242"/>
      <c r="AD57" s="242"/>
      <c r="AE57" s="242"/>
      <c r="AF57" s="242"/>
      <c r="AG57" s="242"/>
      <c r="AH57" s="242"/>
      <c r="AI57" s="242"/>
      <c r="AJ57" s="242"/>
      <c r="AK57" s="242"/>
      <c r="AL57" s="242"/>
      <c r="AM57" s="242"/>
      <c r="AN57" s="242"/>
      <c r="AO57" s="242"/>
      <c r="AP57" s="242"/>
      <c r="AQ57" s="242"/>
      <c r="AR57" s="244"/>
      <c r="AS57" s="245"/>
      <c r="AT57" s="242"/>
      <c r="AU57" s="242"/>
      <c r="AV57" s="242"/>
      <c r="AW57" s="242"/>
      <c r="AX57" s="242"/>
      <c r="AY57" s="242"/>
      <c r="AZ57" s="242"/>
      <c r="BA57" s="242"/>
      <c r="BB57" s="252"/>
      <c r="BC57" s="245"/>
      <c r="BD57" s="242"/>
      <c r="BE57" s="242"/>
      <c r="BF57" s="242"/>
      <c r="BG57" s="242"/>
      <c r="BH57" s="242"/>
      <c r="BI57" s="242"/>
      <c r="BJ57" s="242"/>
      <c r="BK57" s="242"/>
      <c r="BL57" s="242"/>
      <c r="BM57" s="244"/>
      <c r="BN57" s="245"/>
      <c r="BO57" s="242"/>
      <c r="BP57" s="242"/>
      <c r="BQ57" s="242"/>
      <c r="BR57" s="242"/>
      <c r="BS57" s="242"/>
      <c r="BT57" s="242"/>
      <c r="BU57" s="242"/>
      <c r="BV57" s="242"/>
      <c r="BW57" s="242"/>
      <c r="BX57" s="242"/>
      <c r="BY57" s="242"/>
      <c r="BZ57" s="242"/>
      <c r="CA57" s="242"/>
      <c r="CB57" s="242"/>
      <c r="CC57" s="242"/>
      <c r="CD57" s="242"/>
      <c r="CE57" s="242"/>
      <c r="CF57" s="242"/>
      <c r="CG57" s="242"/>
      <c r="CH57" s="242"/>
      <c r="CI57" s="242"/>
      <c r="CJ57" s="242"/>
      <c r="CK57" s="242"/>
      <c r="CL57" s="242"/>
      <c r="CM57" s="242"/>
      <c r="CN57" s="242"/>
      <c r="CO57" s="242"/>
      <c r="CP57" s="242"/>
      <c r="CQ57" s="242"/>
      <c r="CR57" s="242"/>
      <c r="CS57" s="242"/>
      <c r="CT57" s="242"/>
      <c r="CU57" s="242"/>
      <c r="CV57" s="242"/>
      <c r="CW57" s="244"/>
    </row>
    <row r="58" spans="1:101" s="275" customFormat="1" ht="15.75">
      <c r="A58" s="488"/>
      <c r="B58" s="282" t="s">
        <v>103</v>
      </c>
      <c r="C58" s="233">
        <v>0</v>
      </c>
      <c r="D58" s="249"/>
      <c r="E58" s="250"/>
      <c r="F58" s="250"/>
      <c r="G58" s="250"/>
      <c r="H58" s="242"/>
      <c r="I58" s="242"/>
      <c r="J58" s="250"/>
      <c r="K58" s="250"/>
      <c r="L58" s="250"/>
      <c r="M58" s="250"/>
      <c r="N58" s="250"/>
      <c r="O58" s="250"/>
      <c r="P58" s="250"/>
      <c r="Q58" s="250"/>
      <c r="R58" s="250"/>
      <c r="S58" s="250"/>
      <c r="T58" s="252"/>
      <c r="U58" s="245"/>
      <c r="V58" s="242"/>
      <c r="W58" s="242"/>
      <c r="X58" s="242"/>
      <c r="Y58" s="242"/>
      <c r="Z58" s="242"/>
      <c r="AA58" s="242"/>
      <c r="AB58" s="242"/>
      <c r="AC58" s="242"/>
      <c r="AD58" s="242"/>
      <c r="AE58" s="242"/>
      <c r="AF58" s="242"/>
      <c r="AG58" s="242"/>
      <c r="AH58" s="242"/>
      <c r="AI58" s="242"/>
      <c r="AJ58" s="242"/>
      <c r="AK58" s="242"/>
      <c r="AL58" s="242"/>
      <c r="AM58" s="242"/>
      <c r="AN58" s="242"/>
      <c r="AO58" s="242"/>
      <c r="AP58" s="242"/>
      <c r="AQ58" s="242"/>
      <c r="AR58" s="244"/>
      <c r="AS58" s="245"/>
      <c r="AT58" s="242"/>
      <c r="AU58" s="242"/>
      <c r="AV58" s="242"/>
      <c r="AW58" s="242"/>
      <c r="AX58" s="242"/>
      <c r="AY58" s="242"/>
      <c r="AZ58" s="242"/>
      <c r="BA58" s="242"/>
      <c r="BB58" s="252"/>
      <c r="BC58" s="245"/>
      <c r="BD58" s="242"/>
      <c r="BE58" s="242"/>
      <c r="BF58" s="242"/>
      <c r="BG58" s="242"/>
      <c r="BH58" s="242"/>
      <c r="BI58" s="242"/>
      <c r="BJ58" s="242"/>
      <c r="BK58" s="242"/>
      <c r="BL58" s="242"/>
      <c r="BM58" s="244"/>
      <c r="BN58" s="245"/>
      <c r="BO58" s="242"/>
      <c r="BP58" s="242"/>
      <c r="BQ58" s="242"/>
      <c r="BR58" s="242"/>
      <c r="BS58" s="242"/>
      <c r="BT58" s="242"/>
      <c r="BU58" s="242"/>
      <c r="BV58" s="242"/>
      <c r="BW58" s="242"/>
      <c r="BX58" s="242"/>
      <c r="BY58" s="242"/>
      <c r="BZ58" s="242"/>
      <c r="CA58" s="242"/>
      <c r="CB58" s="242"/>
      <c r="CC58" s="242"/>
      <c r="CD58" s="242"/>
      <c r="CE58" s="242"/>
      <c r="CF58" s="242"/>
      <c r="CG58" s="242"/>
      <c r="CH58" s="242"/>
      <c r="CI58" s="242"/>
      <c r="CJ58" s="242"/>
      <c r="CK58" s="242"/>
      <c r="CL58" s="242"/>
      <c r="CM58" s="242"/>
      <c r="CN58" s="242"/>
      <c r="CO58" s="242"/>
      <c r="CP58" s="242"/>
      <c r="CQ58" s="242"/>
      <c r="CR58" s="242"/>
      <c r="CS58" s="242"/>
      <c r="CT58" s="242"/>
      <c r="CU58" s="242"/>
      <c r="CV58" s="242"/>
      <c r="CW58" s="244"/>
    </row>
    <row r="59" spans="1:101" s="275" customFormat="1" ht="15.75">
      <c r="A59" s="488" t="s">
        <v>149</v>
      </c>
      <c r="B59" s="279" t="s">
        <v>150</v>
      </c>
      <c r="C59" s="233">
        <v>0</v>
      </c>
      <c r="D59" s="249"/>
      <c r="E59" s="250"/>
      <c r="F59" s="250"/>
      <c r="G59" s="250"/>
      <c r="H59" s="242"/>
      <c r="I59" s="242"/>
      <c r="J59" s="250"/>
      <c r="K59" s="250"/>
      <c r="L59" s="250"/>
      <c r="M59" s="250"/>
      <c r="N59" s="250"/>
      <c r="O59" s="250"/>
      <c r="P59" s="250"/>
      <c r="Q59" s="250"/>
      <c r="R59" s="250"/>
      <c r="S59" s="250"/>
      <c r="T59" s="252"/>
      <c r="U59" s="245"/>
      <c r="V59" s="242"/>
      <c r="W59" s="242"/>
      <c r="X59" s="242"/>
      <c r="Y59" s="242"/>
      <c r="Z59" s="242"/>
      <c r="AA59" s="242"/>
      <c r="AB59" s="242"/>
      <c r="AC59" s="242"/>
      <c r="AD59" s="242"/>
      <c r="AE59" s="242"/>
      <c r="AF59" s="242"/>
      <c r="AG59" s="242"/>
      <c r="AH59" s="242"/>
      <c r="AI59" s="242"/>
      <c r="AJ59" s="242"/>
      <c r="AK59" s="242"/>
      <c r="AL59" s="242"/>
      <c r="AM59" s="242"/>
      <c r="AN59" s="242"/>
      <c r="AO59" s="242"/>
      <c r="AP59" s="242"/>
      <c r="AQ59" s="242"/>
      <c r="AR59" s="244"/>
      <c r="AS59" s="245"/>
      <c r="AT59" s="242"/>
      <c r="AU59" s="242"/>
      <c r="AV59" s="242"/>
      <c r="AW59" s="242"/>
      <c r="AX59" s="242"/>
      <c r="AY59" s="242"/>
      <c r="AZ59" s="242"/>
      <c r="BA59" s="242"/>
      <c r="BB59" s="252"/>
      <c r="BC59" s="245"/>
      <c r="BD59" s="242"/>
      <c r="BE59" s="242"/>
      <c r="BF59" s="242"/>
      <c r="BG59" s="242"/>
      <c r="BH59" s="242"/>
      <c r="BI59" s="242"/>
      <c r="BJ59" s="242"/>
      <c r="BK59" s="242"/>
      <c r="BL59" s="242"/>
      <c r="BM59" s="244"/>
      <c r="BN59" s="245"/>
      <c r="BO59" s="242"/>
      <c r="BP59" s="242"/>
      <c r="BQ59" s="242"/>
      <c r="BR59" s="242"/>
      <c r="BS59" s="242"/>
      <c r="BT59" s="242"/>
      <c r="BU59" s="242"/>
      <c r="BV59" s="242"/>
      <c r="BW59" s="242"/>
      <c r="BX59" s="242"/>
      <c r="BY59" s="242"/>
      <c r="BZ59" s="242"/>
      <c r="CA59" s="242"/>
      <c r="CB59" s="242"/>
      <c r="CC59" s="242"/>
      <c r="CD59" s="242"/>
      <c r="CE59" s="242"/>
      <c r="CF59" s="242"/>
      <c r="CG59" s="242"/>
      <c r="CH59" s="242"/>
      <c r="CI59" s="242"/>
      <c r="CJ59" s="242"/>
      <c r="CK59" s="242"/>
      <c r="CL59" s="242"/>
      <c r="CM59" s="242"/>
      <c r="CN59" s="242"/>
      <c r="CO59" s="242"/>
      <c r="CP59" s="242"/>
      <c r="CQ59" s="242"/>
      <c r="CR59" s="242"/>
      <c r="CS59" s="242"/>
      <c r="CT59" s="242"/>
      <c r="CU59" s="242"/>
      <c r="CV59" s="242"/>
      <c r="CW59" s="244"/>
    </row>
    <row r="60" spans="1:101" s="275" customFormat="1" ht="15.75">
      <c r="A60" s="488"/>
      <c r="B60" s="279" t="s">
        <v>103</v>
      </c>
      <c r="C60" s="233">
        <v>0</v>
      </c>
      <c r="D60" s="249"/>
      <c r="E60" s="250"/>
      <c r="F60" s="250"/>
      <c r="G60" s="250"/>
      <c r="H60" s="242"/>
      <c r="I60" s="242"/>
      <c r="J60" s="250"/>
      <c r="K60" s="250"/>
      <c r="L60" s="250"/>
      <c r="M60" s="250"/>
      <c r="N60" s="250"/>
      <c r="O60" s="250"/>
      <c r="P60" s="250"/>
      <c r="Q60" s="250"/>
      <c r="R60" s="250"/>
      <c r="S60" s="250"/>
      <c r="T60" s="252"/>
      <c r="U60" s="245"/>
      <c r="V60" s="242"/>
      <c r="W60" s="242"/>
      <c r="X60" s="242"/>
      <c r="Y60" s="242"/>
      <c r="Z60" s="242"/>
      <c r="AA60" s="242"/>
      <c r="AB60" s="242"/>
      <c r="AC60" s="242"/>
      <c r="AD60" s="242"/>
      <c r="AE60" s="242"/>
      <c r="AF60" s="242"/>
      <c r="AG60" s="242"/>
      <c r="AH60" s="242"/>
      <c r="AI60" s="242"/>
      <c r="AJ60" s="242"/>
      <c r="AK60" s="242"/>
      <c r="AL60" s="242"/>
      <c r="AM60" s="242"/>
      <c r="AN60" s="242"/>
      <c r="AO60" s="242"/>
      <c r="AP60" s="242"/>
      <c r="AQ60" s="242"/>
      <c r="AR60" s="244"/>
      <c r="AS60" s="245"/>
      <c r="AT60" s="242"/>
      <c r="AU60" s="242"/>
      <c r="AV60" s="242"/>
      <c r="AW60" s="242"/>
      <c r="AX60" s="242"/>
      <c r="AY60" s="242"/>
      <c r="AZ60" s="242"/>
      <c r="BA60" s="242"/>
      <c r="BB60" s="252"/>
      <c r="BC60" s="245"/>
      <c r="BD60" s="242"/>
      <c r="BE60" s="242"/>
      <c r="BF60" s="242"/>
      <c r="BG60" s="242"/>
      <c r="BH60" s="242"/>
      <c r="BI60" s="242"/>
      <c r="BJ60" s="242"/>
      <c r="BK60" s="242"/>
      <c r="BL60" s="242"/>
      <c r="BM60" s="244"/>
      <c r="BN60" s="245"/>
      <c r="BO60" s="242"/>
      <c r="BP60" s="242"/>
      <c r="BQ60" s="242"/>
      <c r="BR60" s="242"/>
      <c r="BS60" s="242"/>
      <c r="BT60" s="242"/>
      <c r="BU60" s="242"/>
      <c r="BV60" s="242"/>
      <c r="BW60" s="242"/>
      <c r="BX60" s="242"/>
      <c r="BY60" s="242"/>
      <c r="BZ60" s="242"/>
      <c r="CA60" s="242"/>
      <c r="CB60" s="242"/>
      <c r="CC60" s="242"/>
      <c r="CD60" s="242"/>
      <c r="CE60" s="242"/>
      <c r="CF60" s="242"/>
      <c r="CG60" s="242"/>
      <c r="CH60" s="242"/>
      <c r="CI60" s="242"/>
      <c r="CJ60" s="242"/>
      <c r="CK60" s="242"/>
      <c r="CL60" s="242"/>
      <c r="CM60" s="242"/>
      <c r="CN60" s="242"/>
      <c r="CO60" s="242"/>
      <c r="CP60" s="242"/>
      <c r="CQ60" s="242"/>
      <c r="CR60" s="242"/>
      <c r="CS60" s="242"/>
      <c r="CT60" s="242"/>
      <c r="CU60" s="242"/>
      <c r="CV60" s="242"/>
      <c r="CW60" s="244"/>
    </row>
    <row r="61" spans="1:101" s="275" customFormat="1" ht="15.75">
      <c r="A61" s="488" t="s">
        <v>151</v>
      </c>
      <c r="B61" s="279" t="s">
        <v>122</v>
      </c>
      <c r="C61" s="268">
        <v>0</v>
      </c>
      <c r="D61" s="249"/>
      <c r="E61" s="250"/>
      <c r="F61" s="250"/>
      <c r="G61" s="250"/>
      <c r="H61" s="242"/>
      <c r="I61" s="242"/>
      <c r="J61" s="250"/>
      <c r="K61" s="250"/>
      <c r="L61" s="250"/>
      <c r="M61" s="250"/>
      <c r="N61" s="250"/>
      <c r="O61" s="250"/>
      <c r="P61" s="250"/>
      <c r="Q61" s="250"/>
      <c r="R61" s="250"/>
      <c r="S61" s="250"/>
      <c r="T61" s="252"/>
      <c r="U61" s="245"/>
      <c r="V61" s="242"/>
      <c r="W61" s="242"/>
      <c r="X61" s="242"/>
      <c r="Y61" s="242"/>
      <c r="Z61" s="242"/>
      <c r="AA61" s="260"/>
      <c r="AB61" s="242"/>
      <c r="AC61" s="242"/>
      <c r="AD61" s="242"/>
      <c r="AE61" s="242"/>
      <c r="AF61" s="242"/>
      <c r="AG61" s="242"/>
      <c r="AH61" s="242"/>
      <c r="AI61" s="260"/>
      <c r="AJ61" s="242"/>
      <c r="AK61" s="242"/>
      <c r="AL61" s="242"/>
      <c r="AM61" s="242"/>
      <c r="AN61" s="242"/>
      <c r="AO61" s="242"/>
      <c r="AP61" s="242"/>
      <c r="AQ61" s="242"/>
      <c r="AR61" s="281"/>
      <c r="AS61" s="245"/>
      <c r="AT61" s="242"/>
      <c r="AU61" s="242"/>
      <c r="AV61" s="260"/>
      <c r="AW61" s="242"/>
      <c r="AX61" s="242"/>
      <c r="AY61" s="242"/>
      <c r="AZ61" s="260"/>
      <c r="BA61" s="242"/>
      <c r="BB61" s="252"/>
      <c r="BC61" s="245"/>
      <c r="BD61" s="242"/>
      <c r="BE61" s="242"/>
      <c r="BF61" s="242"/>
      <c r="BG61" s="242"/>
      <c r="BH61" s="242"/>
      <c r="BI61" s="242"/>
      <c r="BJ61" s="242"/>
      <c r="BK61" s="242"/>
      <c r="BL61" s="242"/>
      <c r="BM61" s="244"/>
      <c r="BN61" s="245"/>
      <c r="BO61" s="242"/>
      <c r="BP61" s="242"/>
      <c r="BQ61" s="242"/>
      <c r="BR61" s="242"/>
      <c r="BS61" s="242"/>
      <c r="BT61" s="242"/>
      <c r="BU61" s="242"/>
      <c r="BV61" s="242"/>
      <c r="BW61" s="242"/>
      <c r="BX61" s="242"/>
      <c r="BY61" s="242"/>
      <c r="BZ61" s="242"/>
      <c r="CA61" s="242"/>
      <c r="CB61" s="242"/>
      <c r="CC61" s="242"/>
      <c r="CD61" s="242"/>
      <c r="CE61" s="242"/>
      <c r="CF61" s="242"/>
      <c r="CG61" s="242"/>
      <c r="CH61" s="242"/>
      <c r="CI61" s="242"/>
      <c r="CJ61" s="242"/>
      <c r="CK61" s="242"/>
      <c r="CL61" s="242"/>
      <c r="CM61" s="242"/>
      <c r="CN61" s="242"/>
      <c r="CO61" s="242"/>
      <c r="CP61" s="242"/>
      <c r="CQ61" s="242"/>
      <c r="CR61" s="242"/>
      <c r="CS61" s="242"/>
      <c r="CT61" s="242"/>
      <c r="CU61" s="242"/>
      <c r="CV61" s="242"/>
      <c r="CW61" s="244"/>
    </row>
    <row r="62" spans="1:101" s="275" customFormat="1" ht="15.75">
      <c r="A62" s="488"/>
      <c r="B62" s="279" t="s">
        <v>103</v>
      </c>
      <c r="C62" s="233">
        <v>0</v>
      </c>
      <c r="D62" s="249"/>
      <c r="E62" s="250"/>
      <c r="F62" s="250"/>
      <c r="G62" s="250"/>
      <c r="H62" s="242"/>
      <c r="I62" s="242"/>
      <c r="J62" s="250"/>
      <c r="K62" s="250"/>
      <c r="L62" s="250"/>
      <c r="M62" s="250"/>
      <c r="N62" s="250"/>
      <c r="O62" s="250"/>
      <c r="P62" s="250"/>
      <c r="Q62" s="250"/>
      <c r="R62" s="250"/>
      <c r="S62" s="250"/>
      <c r="T62" s="252"/>
      <c r="U62" s="245"/>
      <c r="V62" s="242"/>
      <c r="W62" s="242"/>
      <c r="X62" s="242"/>
      <c r="Y62" s="242"/>
      <c r="Z62" s="242"/>
      <c r="AA62" s="242"/>
      <c r="AB62" s="242"/>
      <c r="AC62" s="242"/>
      <c r="AD62" s="242"/>
      <c r="AE62" s="242"/>
      <c r="AF62" s="242"/>
      <c r="AG62" s="242"/>
      <c r="AH62" s="242"/>
      <c r="AI62" s="242"/>
      <c r="AJ62" s="242"/>
      <c r="AK62" s="242"/>
      <c r="AL62" s="242"/>
      <c r="AM62" s="242"/>
      <c r="AN62" s="242"/>
      <c r="AO62" s="242"/>
      <c r="AP62" s="242"/>
      <c r="AQ62" s="242"/>
      <c r="AR62" s="244"/>
      <c r="AS62" s="245"/>
      <c r="AT62" s="242"/>
      <c r="AU62" s="242"/>
      <c r="AV62" s="242"/>
      <c r="AW62" s="242"/>
      <c r="AX62" s="242"/>
      <c r="AY62" s="242"/>
      <c r="AZ62" s="242"/>
      <c r="BA62" s="242"/>
      <c r="BB62" s="252"/>
      <c r="BC62" s="245"/>
      <c r="BD62" s="242"/>
      <c r="BE62" s="242"/>
      <c r="BF62" s="242"/>
      <c r="BG62" s="242"/>
      <c r="BH62" s="242"/>
      <c r="BI62" s="242"/>
      <c r="BJ62" s="242"/>
      <c r="BK62" s="242"/>
      <c r="BL62" s="242"/>
      <c r="BM62" s="244"/>
      <c r="BN62" s="245"/>
      <c r="BO62" s="242"/>
      <c r="BP62" s="242"/>
      <c r="BQ62" s="242"/>
      <c r="BR62" s="242"/>
      <c r="BS62" s="242"/>
      <c r="BT62" s="242"/>
      <c r="BU62" s="242"/>
      <c r="BV62" s="242"/>
      <c r="BW62" s="242"/>
      <c r="BX62" s="242"/>
      <c r="BY62" s="242"/>
      <c r="BZ62" s="242"/>
      <c r="CA62" s="242"/>
      <c r="CB62" s="242"/>
      <c r="CC62" s="242"/>
      <c r="CD62" s="242"/>
      <c r="CE62" s="242"/>
      <c r="CF62" s="242"/>
      <c r="CG62" s="242"/>
      <c r="CH62" s="242"/>
      <c r="CI62" s="242"/>
      <c r="CJ62" s="242"/>
      <c r="CK62" s="242"/>
      <c r="CL62" s="242"/>
      <c r="CM62" s="242"/>
      <c r="CN62" s="242"/>
      <c r="CO62" s="242"/>
      <c r="CP62" s="242"/>
      <c r="CQ62" s="242"/>
      <c r="CR62" s="242"/>
      <c r="CS62" s="242"/>
      <c r="CT62" s="242"/>
      <c r="CU62" s="242"/>
      <c r="CV62" s="242"/>
      <c r="CW62" s="244"/>
    </row>
    <row r="63" spans="1:101" s="275" customFormat="1" ht="15.75">
      <c r="A63" s="488" t="s">
        <v>152</v>
      </c>
      <c r="B63" s="279" t="s">
        <v>153</v>
      </c>
      <c r="C63" s="233">
        <v>0</v>
      </c>
      <c r="D63" s="249"/>
      <c r="E63" s="250"/>
      <c r="F63" s="250"/>
      <c r="G63" s="250"/>
      <c r="H63" s="242"/>
      <c r="I63" s="242"/>
      <c r="J63" s="250"/>
      <c r="K63" s="250"/>
      <c r="L63" s="250"/>
      <c r="M63" s="250"/>
      <c r="N63" s="250"/>
      <c r="O63" s="250"/>
      <c r="P63" s="250"/>
      <c r="Q63" s="250"/>
      <c r="R63" s="250"/>
      <c r="S63" s="250"/>
      <c r="T63" s="252"/>
      <c r="U63" s="245"/>
      <c r="V63" s="242"/>
      <c r="W63" s="242"/>
      <c r="X63" s="242"/>
      <c r="Y63" s="242"/>
      <c r="Z63" s="242"/>
      <c r="AA63" s="242"/>
      <c r="AB63" s="242"/>
      <c r="AC63" s="242"/>
      <c r="AD63" s="242"/>
      <c r="AE63" s="242"/>
      <c r="AF63" s="242"/>
      <c r="AG63" s="242"/>
      <c r="AH63" s="242"/>
      <c r="AI63" s="242"/>
      <c r="AJ63" s="242"/>
      <c r="AK63" s="242"/>
      <c r="AL63" s="242"/>
      <c r="AM63" s="242"/>
      <c r="AN63" s="242"/>
      <c r="AO63" s="242"/>
      <c r="AP63" s="242"/>
      <c r="AQ63" s="242"/>
      <c r="AR63" s="244"/>
      <c r="AS63" s="245"/>
      <c r="AT63" s="242"/>
      <c r="AU63" s="242"/>
      <c r="AV63" s="242"/>
      <c r="AW63" s="242"/>
      <c r="AX63" s="242"/>
      <c r="AY63" s="242"/>
      <c r="AZ63" s="242"/>
      <c r="BA63" s="242"/>
      <c r="BB63" s="252"/>
      <c r="BC63" s="245"/>
      <c r="BD63" s="242"/>
      <c r="BE63" s="242"/>
      <c r="BF63" s="242"/>
      <c r="BG63" s="242"/>
      <c r="BH63" s="242"/>
      <c r="BI63" s="242"/>
      <c r="BJ63" s="242"/>
      <c r="BK63" s="242"/>
      <c r="BL63" s="242"/>
      <c r="BM63" s="244"/>
      <c r="BN63" s="245"/>
      <c r="BO63" s="242"/>
      <c r="BP63" s="242"/>
      <c r="BQ63" s="242"/>
      <c r="BR63" s="242"/>
      <c r="BS63" s="242"/>
      <c r="BT63" s="242"/>
      <c r="BU63" s="242"/>
      <c r="BV63" s="242"/>
      <c r="BW63" s="242"/>
      <c r="BX63" s="242"/>
      <c r="BY63" s="242"/>
      <c r="BZ63" s="242"/>
      <c r="CA63" s="242"/>
      <c r="CB63" s="242"/>
      <c r="CC63" s="242"/>
      <c r="CD63" s="242"/>
      <c r="CE63" s="242"/>
      <c r="CF63" s="242"/>
      <c r="CG63" s="242"/>
      <c r="CH63" s="242"/>
      <c r="CI63" s="242"/>
      <c r="CJ63" s="242"/>
      <c r="CK63" s="242"/>
      <c r="CL63" s="242"/>
      <c r="CM63" s="242"/>
      <c r="CN63" s="242"/>
      <c r="CO63" s="242"/>
      <c r="CP63" s="242"/>
      <c r="CQ63" s="242"/>
      <c r="CR63" s="242"/>
      <c r="CS63" s="242"/>
      <c r="CT63" s="242"/>
      <c r="CU63" s="242"/>
      <c r="CV63" s="242"/>
      <c r="CW63" s="244"/>
    </row>
    <row r="64" spans="1:101" s="275" customFormat="1" ht="15.75">
      <c r="A64" s="488"/>
      <c r="B64" s="279" t="s">
        <v>103</v>
      </c>
      <c r="C64" s="233">
        <v>0</v>
      </c>
      <c r="D64" s="249"/>
      <c r="E64" s="250"/>
      <c r="F64" s="250"/>
      <c r="G64" s="250"/>
      <c r="H64" s="242"/>
      <c r="I64" s="242"/>
      <c r="J64" s="250"/>
      <c r="K64" s="250"/>
      <c r="L64" s="250"/>
      <c r="M64" s="250"/>
      <c r="N64" s="250"/>
      <c r="O64" s="250"/>
      <c r="P64" s="250"/>
      <c r="Q64" s="250"/>
      <c r="R64" s="250"/>
      <c r="S64" s="250"/>
      <c r="T64" s="252"/>
      <c r="U64" s="245"/>
      <c r="V64" s="242"/>
      <c r="W64" s="242"/>
      <c r="X64" s="242"/>
      <c r="Y64" s="242"/>
      <c r="Z64" s="242"/>
      <c r="AA64" s="242"/>
      <c r="AB64" s="242"/>
      <c r="AC64" s="242"/>
      <c r="AD64" s="242"/>
      <c r="AE64" s="242"/>
      <c r="AF64" s="242"/>
      <c r="AG64" s="242"/>
      <c r="AH64" s="242"/>
      <c r="AI64" s="242"/>
      <c r="AJ64" s="242"/>
      <c r="AK64" s="242"/>
      <c r="AL64" s="242"/>
      <c r="AM64" s="242"/>
      <c r="AN64" s="242"/>
      <c r="AO64" s="242"/>
      <c r="AP64" s="242"/>
      <c r="AQ64" s="242"/>
      <c r="AR64" s="244"/>
      <c r="AS64" s="245"/>
      <c r="AT64" s="242"/>
      <c r="AU64" s="242"/>
      <c r="AV64" s="242"/>
      <c r="AW64" s="242"/>
      <c r="AX64" s="242"/>
      <c r="AY64" s="242"/>
      <c r="AZ64" s="242"/>
      <c r="BA64" s="242"/>
      <c r="BB64" s="252"/>
      <c r="BC64" s="245"/>
      <c r="BD64" s="242"/>
      <c r="BE64" s="242"/>
      <c r="BF64" s="242"/>
      <c r="BG64" s="242"/>
      <c r="BH64" s="242"/>
      <c r="BI64" s="242"/>
      <c r="BJ64" s="242"/>
      <c r="BK64" s="242"/>
      <c r="BL64" s="242"/>
      <c r="BM64" s="244"/>
      <c r="BN64" s="245"/>
      <c r="BO64" s="242"/>
      <c r="BP64" s="242"/>
      <c r="BQ64" s="242"/>
      <c r="BR64" s="242"/>
      <c r="BS64" s="242"/>
      <c r="BT64" s="242"/>
      <c r="BU64" s="242"/>
      <c r="BV64" s="242"/>
      <c r="BW64" s="242"/>
      <c r="BX64" s="242"/>
      <c r="BY64" s="242"/>
      <c r="BZ64" s="242"/>
      <c r="CA64" s="242"/>
      <c r="CB64" s="242"/>
      <c r="CC64" s="242"/>
      <c r="CD64" s="242"/>
      <c r="CE64" s="242"/>
      <c r="CF64" s="242"/>
      <c r="CG64" s="242"/>
      <c r="CH64" s="242"/>
      <c r="CI64" s="242"/>
      <c r="CJ64" s="242"/>
      <c r="CK64" s="242"/>
      <c r="CL64" s="242"/>
      <c r="CM64" s="242"/>
      <c r="CN64" s="242"/>
      <c r="CO64" s="242"/>
      <c r="CP64" s="242"/>
      <c r="CQ64" s="242"/>
      <c r="CR64" s="242"/>
      <c r="CS64" s="242"/>
      <c r="CT64" s="242"/>
      <c r="CU64" s="242"/>
      <c r="CV64" s="242"/>
      <c r="CW64" s="244"/>
    </row>
    <row r="65" spans="1:101" s="275" customFormat="1" ht="15.75">
      <c r="A65" s="488" t="s">
        <v>154</v>
      </c>
      <c r="B65" s="279" t="s">
        <v>150</v>
      </c>
      <c r="C65" s="233">
        <v>0</v>
      </c>
      <c r="D65" s="249"/>
      <c r="E65" s="250"/>
      <c r="F65" s="250"/>
      <c r="G65" s="250"/>
      <c r="H65" s="242"/>
      <c r="I65" s="242"/>
      <c r="J65" s="250"/>
      <c r="K65" s="250"/>
      <c r="L65" s="250"/>
      <c r="M65" s="250"/>
      <c r="N65" s="250"/>
      <c r="O65" s="250"/>
      <c r="P65" s="250"/>
      <c r="Q65" s="250"/>
      <c r="R65" s="250"/>
      <c r="S65" s="250"/>
      <c r="T65" s="252"/>
      <c r="U65" s="245"/>
      <c r="V65" s="242"/>
      <c r="W65" s="242"/>
      <c r="X65" s="242"/>
      <c r="Y65" s="242"/>
      <c r="Z65" s="242"/>
      <c r="AA65" s="242"/>
      <c r="AB65" s="242"/>
      <c r="AC65" s="242"/>
      <c r="AD65" s="242"/>
      <c r="AE65" s="242"/>
      <c r="AF65" s="242"/>
      <c r="AG65" s="242"/>
      <c r="AH65" s="242"/>
      <c r="AI65" s="242"/>
      <c r="AJ65" s="242"/>
      <c r="AK65" s="242"/>
      <c r="AL65" s="242"/>
      <c r="AM65" s="242"/>
      <c r="AN65" s="242"/>
      <c r="AO65" s="242"/>
      <c r="AP65" s="242"/>
      <c r="AQ65" s="242"/>
      <c r="AR65" s="244"/>
      <c r="AS65" s="245"/>
      <c r="AT65" s="242"/>
      <c r="AU65" s="242"/>
      <c r="AV65" s="242"/>
      <c r="AW65" s="242"/>
      <c r="AX65" s="242"/>
      <c r="AY65" s="242"/>
      <c r="AZ65" s="242"/>
      <c r="BA65" s="242"/>
      <c r="BB65" s="252"/>
      <c r="BC65" s="245"/>
      <c r="BD65" s="242"/>
      <c r="BE65" s="242"/>
      <c r="BF65" s="242"/>
      <c r="BG65" s="242"/>
      <c r="BH65" s="242"/>
      <c r="BI65" s="242"/>
      <c r="BJ65" s="242"/>
      <c r="BK65" s="242"/>
      <c r="BL65" s="242"/>
      <c r="BM65" s="244"/>
      <c r="BN65" s="245"/>
      <c r="BO65" s="242"/>
      <c r="BP65" s="242"/>
      <c r="BQ65" s="242"/>
      <c r="BR65" s="242"/>
      <c r="BS65" s="242"/>
      <c r="BT65" s="242"/>
      <c r="BU65" s="242"/>
      <c r="BV65" s="242"/>
      <c r="BW65" s="242"/>
      <c r="BX65" s="242"/>
      <c r="BY65" s="242"/>
      <c r="BZ65" s="242"/>
      <c r="CA65" s="242"/>
      <c r="CB65" s="242"/>
      <c r="CC65" s="242"/>
      <c r="CD65" s="242"/>
      <c r="CE65" s="242"/>
      <c r="CF65" s="242"/>
      <c r="CG65" s="242"/>
      <c r="CH65" s="242"/>
      <c r="CI65" s="242"/>
      <c r="CJ65" s="242"/>
      <c r="CK65" s="242"/>
      <c r="CL65" s="242"/>
      <c r="CM65" s="242"/>
      <c r="CN65" s="242"/>
      <c r="CO65" s="242"/>
      <c r="CP65" s="242"/>
      <c r="CQ65" s="242"/>
      <c r="CR65" s="242"/>
      <c r="CS65" s="242"/>
      <c r="CT65" s="242"/>
      <c r="CU65" s="242"/>
      <c r="CV65" s="242"/>
      <c r="CW65" s="244"/>
    </row>
    <row r="66" spans="1:101" s="275" customFormat="1" ht="15.75">
      <c r="A66" s="488"/>
      <c r="B66" s="279" t="s">
        <v>103</v>
      </c>
      <c r="C66" s="233">
        <v>0</v>
      </c>
      <c r="D66" s="249"/>
      <c r="E66" s="250"/>
      <c r="F66" s="250"/>
      <c r="G66" s="250"/>
      <c r="H66" s="242"/>
      <c r="I66" s="242"/>
      <c r="J66" s="250"/>
      <c r="K66" s="250"/>
      <c r="L66" s="250"/>
      <c r="M66" s="250"/>
      <c r="N66" s="250"/>
      <c r="O66" s="250"/>
      <c r="P66" s="250"/>
      <c r="Q66" s="250"/>
      <c r="R66" s="250"/>
      <c r="S66" s="250"/>
      <c r="T66" s="252"/>
      <c r="U66" s="245"/>
      <c r="V66" s="242"/>
      <c r="W66" s="242"/>
      <c r="X66" s="242"/>
      <c r="Y66" s="242"/>
      <c r="Z66" s="242"/>
      <c r="AA66" s="242"/>
      <c r="AB66" s="242"/>
      <c r="AC66" s="242"/>
      <c r="AD66" s="242"/>
      <c r="AE66" s="242"/>
      <c r="AF66" s="242"/>
      <c r="AG66" s="242"/>
      <c r="AH66" s="242"/>
      <c r="AI66" s="242"/>
      <c r="AJ66" s="242"/>
      <c r="AK66" s="242"/>
      <c r="AL66" s="242"/>
      <c r="AM66" s="242"/>
      <c r="AN66" s="242"/>
      <c r="AO66" s="242"/>
      <c r="AP66" s="242"/>
      <c r="AQ66" s="242"/>
      <c r="AR66" s="244"/>
      <c r="AS66" s="245"/>
      <c r="AT66" s="242"/>
      <c r="AU66" s="242"/>
      <c r="AV66" s="242"/>
      <c r="AW66" s="242"/>
      <c r="AX66" s="242"/>
      <c r="AY66" s="242"/>
      <c r="AZ66" s="242"/>
      <c r="BA66" s="242"/>
      <c r="BB66" s="252"/>
      <c r="BC66" s="245"/>
      <c r="BD66" s="242"/>
      <c r="BE66" s="242"/>
      <c r="BF66" s="242"/>
      <c r="BG66" s="242"/>
      <c r="BH66" s="242"/>
      <c r="BI66" s="242"/>
      <c r="BJ66" s="242"/>
      <c r="BK66" s="242"/>
      <c r="BL66" s="242"/>
      <c r="BM66" s="244"/>
      <c r="BN66" s="245"/>
      <c r="BO66" s="242"/>
      <c r="BP66" s="242"/>
      <c r="BQ66" s="242"/>
      <c r="BR66" s="242"/>
      <c r="BS66" s="242"/>
      <c r="BT66" s="242"/>
      <c r="BU66" s="242"/>
      <c r="BV66" s="242"/>
      <c r="BW66" s="242"/>
      <c r="BX66" s="242"/>
      <c r="BY66" s="242"/>
      <c r="BZ66" s="242"/>
      <c r="CA66" s="242"/>
      <c r="CB66" s="242"/>
      <c r="CC66" s="242"/>
      <c r="CD66" s="242"/>
      <c r="CE66" s="242"/>
      <c r="CF66" s="242"/>
      <c r="CG66" s="242"/>
      <c r="CH66" s="242"/>
      <c r="CI66" s="242"/>
      <c r="CJ66" s="242"/>
      <c r="CK66" s="242"/>
      <c r="CL66" s="242"/>
      <c r="CM66" s="242"/>
      <c r="CN66" s="242"/>
      <c r="CO66" s="242"/>
      <c r="CP66" s="242"/>
      <c r="CQ66" s="242"/>
      <c r="CR66" s="242"/>
      <c r="CS66" s="242"/>
      <c r="CT66" s="242"/>
      <c r="CU66" s="242"/>
      <c r="CV66" s="242"/>
      <c r="CW66" s="244"/>
    </row>
    <row r="67" spans="1:101" s="275" customFormat="1" ht="15.75">
      <c r="A67" s="486" t="s">
        <v>155</v>
      </c>
      <c r="B67" s="279" t="s">
        <v>122</v>
      </c>
      <c r="C67" s="268">
        <v>0</v>
      </c>
      <c r="D67" s="269"/>
      <c r="E67" s="260"/>
      <c r="F67" s="260"/>
      <c r="G67" s="260"/>
      <c r="H67" s="260"/>
      <c r="I67" s="260"/>
      <c r="J67" s="260"/>
      <c r="K67" s="260"/>
      <c r="L67" s="260"/>
      <c r="M67" s="260"/>
      <c r="N67" s="260"/>
      <c r="O67" s="260"/>
      <c r="P67" s="260"/>
      <c r="Q67" s="260"/>
      <c r="R67" s="260"/>
      <c r="S67" s="260"/>
      <c r="T67" s="281"/>
      <c r="U67" s="269"/>
      <c r="V67" s="260"/>
      <c r="W67" s="260"/>
      <c r="X67" s="260"/>
      <c r="Y67" s="260"/>
      <c r="Z67" s="260"/>
      <c r="AA67" s="260"/>
      <c r="AB67" s="260"/>
      <c r="AC67" s="260"/>
      <c r="AD67" s="260"/>
      <c r="AE67" s="260"/>
      <c r="AF67" s="260"/>
      <c r="AG67" s="260"/>
      <c r="AH67" s="260"/>
      <c r="AI67" s="260"/>
      <c r="AJ67" s="260"/>
      <c r="AK67" s="260"/>
      <c r="AL67" s="260"/>
      <c r="AM67" s="260"/>
      <c r="AN67" s="260"/>
      <c r="AO67" s="260"/>
      <c r="AP67" s="260"/>
      <c r="AQ67" s="260"/>
      <c r="AR67" s="281"/>
      <c r="AS67" s="269"/>
      <c r="AT67" s="260"/>
      <c r="AU67" s="260"/>
      <c r="AV67" s="260"/>
      <c r="AW67" s="260"/>
      <c r="AX67" s="260"/>
      <c r="AY67" s="260"/>
      <c r="AZ67" s="260"/>
      <c r="BA67" s="260"/>
      <c r="BB67" s="281"/>
      <c r="BC67" s="269"/>
      <c r="BD67" s="260"/>
      <c r="BE67" s="260"/>
      <c r="BF67" s="260"/>
      <c r="BG67" s="260"/>
      <c r="BH67" s="260"/>
      <c r="BI67" s="260"/>
      <c r="BJ67" s="260"/>
      <c r="BK67" s="260"/>
      <c r="BL67" s="260"/>
      <c r="BM67" s="281"/>
      <c r="BN67" s="269"/>
      <c r="BO67" s="260"/>
      <c r="BP67" s="260"/>
      <c r="BQ67" s="260"/>
      <c r="BR67" s="260"/>
      <c r="BS67" s="260"/>
      <c r="BT67" s="260"/>
      <c r="BU67" s="260"/>
      <c r="BV67" s="260"/>
      <c r="BW67" s="260"/>
      <c r="BX67" s="260"/>
      <c r="BY67" s="260"/>
      <c r="BZ67" s="260"/>
      <c r="CA67" s="260"/>
      <c r="CB67" s="260"/>
      <c r="CC67" s="260"/>
      <c r="CD67" s="260"/>
      <c r="CE67" s="260"/>
      <c r="CF67" s="260"/>
      <c r="CG67" s="260"/>
      <c r="CH67" s="260"/>
      <c r="CI67" s="260"/>
      <c r="CJ67" s="260"/>
      <c r="CK67" s="260"/>
      <c r="CL67" s="260"/>
      <c r="CM67" s="260"/>
      <c r="CN67" s="260"/>
      <c r="CO67" s="260"/>
      <c r="CP67" s="260"/>
      <c r="CQ67" s="260"/>
      <c r="CR67" s="260"/>
      <c r="CS67" s="260"/>
      <c r="CT67" s="260"/>
      <c r="CU67" s="260"/>
      <c r="CV67" s="260"/>
      <c r="CW67" s="281"/>
    </row>
    <row r="68" spans="1:101" s="275" customFormat="1" ht="15.75">
      <c r="A68" s="487"/>
      <c r="B68" s="279" t="s">
        <v>103</v>
      </c>
      <c r="C68" s="233">
        <v>0</v>
      </c>
      <c r="D68" s="249"/>
      <c r="E68" s="250"/>
      <c r="F68" s="250"/>
      <c r="G68" s="250"/>
      <c r="H68" s="242"/>
      <c r="I68" s="242"/>
      <c r="J68" s="250"/>
      <c r="K68" s="250"/>
      <c r="L68" s="250"/>
      <c r="M68" s="250"/>
      <c r="N68" s="250"/>
      <c r="O68" s="250"/>
      <c r="P68" s="250"/>
      <c r="Q68" s="250"/>
      <c r="R68" s="250"/>
      <c r="S68" s="250"/>
      <c r="T68" s="252"/>
      <c r="U68" s="245"/>
      <c r="V68" s="242"/>
      <c r="W68" s="242"/>
      <c r="X68" s="242"/>
      <c r="Y68" s="242"/>
      <c r="Z68" s="242"/>
      <c r="AA68" s="242"/>
      <c r="AB68" s="242"/>
      <c r="AC68" s="242"/>
      <c r="AD68" s="242"/>
      <c r="AE68" s="242"/>
      <c r="AF68" s="242"/>
      <c r="AG68" s="242"/>
      <c r="AH68" s="242"/>
      <c r="AI68" s="242"/>
      <c r="AJ68" s="242"/>
      <c r="AK68" s="242"/>
      <c r="AL68" s="242"/>
      <c r="AM68" s="242"/>
      <c r="AN68" s="242"/>
      <c r="AO68" s="242"/>
      <c r="AP68" s="242"/>
      <c r="AQ68" s="242"/>
      <c r="AR68" s="244"/>
      <c r="AS68" s="245"/>
      <c r="AT68" s="242"/>
      <c r="AU68" s="242"/>
      <c r="AV68" s="242"/>
      <c r="AW68" s="242"/>
      <c r="AX68" s="242"/>
      <c r="AY68" s="242"/>
      <c r="AZ68" s="242"/>
      <c r="BA68" s="242"/>
      <c r="BB68" s="252"/>
      <c r="BC68" s="245"/>
      <c r="BD68" s="242"/>
      <c r="BE68" s="242"/>
      <c r="BF68" s="242"/>
      <c r="BG68" s="242"/>
      <c r="BH68" s="242"/>
      <c r="BI68" s="242"/>
      <c r="BJ68" s="242"/>
      <c r="BK68" s="242"/>
      <c r="BL68" s="242"/>
      <c r="BM68" s="244"/>
      <c r="BN68" s="245"/>
      <c r="BO68" s="242"/>
      <c r="BP68" s="242"/>
      <c r="BQ68" s="242"/>
      <c r="BR68" s="242"/>
      <c r="BS68" s="242"/>
      <c r="BT68" s="242"/>
      <c r="BU68" s="242"/>
      <c r="BV68" s="242"/>
      <c r="BW68" s="242"/>
      <c r="BX68" s="242"/>
      <c r="BY68" s="242"/>
      <c r="BZ68" s="242"/>
      <c r="CA68" s="242"/>
      <c r="CB68" s="242"/>
      <c r="CC68" s="242"/>
      <c r="CD68" s="242"/>
      <c r="CE68" s="242"/>
      <c r="CF68" s="242"/>
      <c r="CG68" s="242"/>
      <c r="CH68" s="242"/>
      <c r="CI68" s="242"/>
      <c r="CJ68" s="242"/>
      <c r="CK68" s="242"/>
      <c r="CL68" s="242"/>
      <c r="CM68" s="242"/>
      <c r="CN68" s="242"/>
      <c r="CO68" s="242"/>
      <c r="CP68" s="242"/>
      <c r="CQ68" s="242"/>
      <c r="CR68" s="242"/>
      <c r="CS68" s="242"/>
      <c r="CT68" s="242"/>
      <c r="CU68" s="242"/>
      <c r="CV68" s="242"/>
      <c r="CW68" s="244"/>
    </row>
    <row r="69" spans="1:101" ht="15.75">
      <c r="A69" s="284" t="s">
        <v>156</v>
      </c>
      <c r="B69" s="285" t="s">
        <v>103</v>
      </c>
      <c r="C69" s="286">
        <v>760.58000000000015</v>
      </c>
      <c r="D69" s="287">
        <v>0</v>
      </c>
      <c r="E69" s="288">
        <v>0</v>
      </c>
      <c r="F69" s="288">
        <v>0</v>
      </c>
      <c r="G69" s="288">
        <v>0</v>
      </c>
      <c r="H69" s="288">
        <v>0</v>
      </c>
      <c r="I69" s="288">
        <v>0</v>
      </c>
      <c r="J69" s="288">
        <v>0</v>
      </c>
      <c r="K69" s="288">
        <v>0</v>
      </c>
      <c r="L69" s="288">
        <v>0</v>
      </c>
      <c r="M69" s="288">
        <v>0</v>
      </c>
      <c r="N69" s="288">
        <v>0</v>
      </c>
      <c r="O69" s="288">
        <v>0</v>
      </c>
      <c r="P69" s="288">
        <v>0</v>
      </c>
      <c r="Q69" s="288">
        <v>0</v>
      </c>
      <c r="R69" s="288">
        <v>0</v>
      </c>
      <c r="S69" s="288">
        <v>0</v>
      </c>
      <c r="T69" s="286">
        <v>0</v>
      </c>
      <c r="U69" s="287">
        <v>0</v>
      </c>
      <c r="V69" s="288">
        <v>0</v>
      </c>
      <c r="W69" s="288">
        <v>4.6399999999999997</v>
      </c>
      <c r="X69" s="288">
        <v>11.1</v>
      </c>
      <c r="Y69" s="288">
        <v>0</v>
      </c>
      <c r="Z69" s="288">
        <v>1.96</v>
      </c>
      <c r="AA69" s="288">
        <v>4.92</v>
      </c>
      <c r="AB69" s="288">
        <v>22.34</v>
      </c>
      <c r="AC69" s="288">
        <v>14.52</v>
      </c>
      <c r="AD69" s="288">
        <v>0</v>
      </c>
      <c r="AE69" s="288">
        <v>0</v>
      </c>
      <c r="AF69" s="288">
        <v>7.58</v>
      </c>
      <c r="AG69" s="288">
        <v>30.510000000000005</v>
      </c>
      <c r="AH69" s="288">
        <v>0</v>
      </c>
      <c r="AI69" s="288">
        <v>550.96</v>
      </c>
      <c r="AJ69" s="288">
        <v>0</v>
      </c>
      <c r="AK69" s="288">
        <v>4.47</v>
      </c>
      <c r="AL69" s="288">
        <v>12.05</v>
      </c>
      <c r="AM69" s="288">
        <v>3.08</v>
      </c>
      <c r="AN69" s="288">
        <v>0</v>
      </c>
      <c r="AO69" s="288">
        <v>0</v>
      </c>
      <c r="AP69" s="288">
        <v>3.66</v>
      </c>
      <c r="AQ69" s="288">
        <v>0</v>
      </c>
      <c r="AR69" s="286">
        <v>0</v>
      </c>
      <c r="AS69" s="287">
        <v>0</v>
      </c>
      <c r="AT69" s="288">
        <v>23.35</v>
      </c>
      <c r="AU69" s="288">
        <v>0</v>
      </c>
      <c r="AV69" s="288">
        <v>0</v>
      </c>
      <c r="AW69" s="288">
        <v>0</v>
      </c>
      <c r="AX69" s="288">
        <v>4.47</v>
      </c>
      <c r="AY69" s="288">
        <v>18.82</v>
      </c>
      <c r="AZ69" s="288">
        <v>0</v>
      </c>
      <c r="BA69" s="288">
        <v>0</v>
      </c>
      <c r="BB69" s="286">
        <v>0</v>
      </c>
      <c r="BC69" s="287">
        <v>0</v>
      </c>
      <c r="BD69" s="288">
        <v>0</v>
      </c>
      <c r="BE69" s="288">
        <v>0</v>
      </c>
      <c r="BF69" s="288">
        <v>0</v>
      </c>
      <c r="BG69" s="288">
        <v>0</v>
      </c>
      <c r="BH69" s="288">
        <v>0</v>
      </c>
      <c r="BI69" s="288">
        <v>0</v>
      </c>
      <c r="BJ69" s="288">
        <v>0</v>
      </c>
      <c r="BK69" s="288">
        <v>0</v>
      </c>
      <c r="BL69" s="288">
        <v>23.17</v>
      </c>
      <c r="BM69" s="286">
        <v>4.4800000000000004</v>
      </c>
      <c r="BN69" s="287">
        <v>0.97</v>
      </c>
      <c r="BO69" s="288">
        <v>2.4</v>
      </c>
      <c r="BP69" s="288">
        <v>2.5099999999999998</v>
      </c>
      <c r="BQ69" s="288">
        <v>0</v>
      </c>
      <c r="BR69" s="288">
        <v>0</v>
      </c>
      <c r="BS69" s="288">
        <v>0</v>
      </c>
      <c r="BT69" s="288">
        <v>0</v>
      </c>
      <c r="BU69" s="288">
        <v>0</v>
      </c>
      <c r="BV69" s="288">
        <v>0</v>
      </c>
      <c r="BW69" s="288">
        <v>0</v>
      </c>
      <c r="BX69" s="288">
        <v>0</v>
      </c>
      <c r="BY69" s="288">
        <v>0</v>
      </c>
      <c r="BZ69" s="288">
        <v>0.87</v>
      </c>
      <c r="CA69" s="288">
        <v>0.87</v>
      </c>
      <c r="CB69" s="288">
        <v>0</v>
      </c>
      <c r="CC69" s="288">
        <v>6.88</v>
      </c>
      <c r="CD69" s="288">
        <v>0</v>
      </c>
      <c r="CE69" s="288">
        <v>0</v>
      </c>
      <c r="CF69" s="288">
        <v>0</v>
      </c>
      <c r="CG69" s="288">
        <v>0</v>
      </c>
      <c r="CH69" s="288">
        <v>0</v>
      </c>
      <c r="CI69" s="288">
        <v>0</v>
      </c>
      <c r="CJ69" s="288">
        <v>0</v>
      </c>
      <c r="CK69" s="288">
        <v>0</v>
      </c>
      <c r="CL69" s="288">
        <v>0</v>
      </c>
      <c r="CM69" s="288">
        <v>0</v>
      </c>
      <c r="CN69" s="288">
        <v>0</v>
      </c>
      <c r="CO69" s="288">
        <v>0</v>
      </c>
      <c r="CP69" s="288">
        <v>0</v>
      </c>
      <c r="CQ69" s="288">
        <v>0</v>
      </c>
      <c r="CR69" s="288">
        <v>0</v>
      </c>
      <c r="CS69" s="288">
        <v>0</v>
      </c>
      <c r="CT69" s="288">
        <v>0</v>
      </c>
      <c r="CU69" s="288">
        <v>0</v>
      </c>
      <c r="CV69" s="288">
        <v>0</v>
      </c>
      <c r="CW69" s="286">
        <v>0</v>
      </c>
    </row>
    <row r="70" spans="1:101" ht="15.75">
      <c r="A70" s="222" t="s">
        <v>157</v>
      </c>
      <c r="B70" s="223" t="s">
        <v>128</v>
      </c>
      <c r="C70" s="335">
        <v>0.19645000000000004</v>
      </c>
      <c r="D70" s="229">
        <v>0</v>
      </c>
      <c r="E70" s="230">
        <v>0</v>
      </c>
      <c r="F70" s="230">
        <v>0</v>
      </c>
      <c r="G70" s="230">
        <v>0</v>
      </c>
      <c r="H70" s="230">
        <v>0</v>
      </c>
      <c r="I70" s="230">
        <v>0</v>
      </c>
      <c r="J70" s="230">
        <v>0</v>
      </c>
      <c r="K70" s="230">
        <v>0</v>
      </c>
      <c r="L70" s="230">
        <v>0</v>
      </c>
      <c r="M70" s="230">
        <v>0</v>
      </c>
      <c r="N70" s="230">
        <v>0</v>
      </c>
      <c r="O70" s="230">
        <v>0</v>
      </c>
      <c r="P70" s="230">
        <v>0</v>
      </c>
      <c r="Q70" s="230">
        <v>0</v>
      </c>
      <c r="R70" s="230">
        <v>0</v>
      </c>
      <c r="S70" s="230">
        <v>0</v>
      </c>
      <c r="T70" s="228">
        <v>0</v>
      </c>
      <c r="U70" s="229">
        <v>0</v>
      </c>
      <c r="V70" s="230">
        <v>0</v>
      </c>
      <c r="W70" s="230">
        <v>2E-3</v>
      </c>
      <c r="X70" s="230">
        <v>3.0000000000000001E-3</v>
      </c>
      <c r="Y70" s="230">
        <v>0</v>
      </c>
      <c r="Z70" s="230">
        <v>0</v>
      </c>
      <c r="AA70" s="230">
        <v>2.5999999999999999E-3</v>
      </c>
      <c r="AB70" s="230">
        <v>1.6E-2</v>
      </c>
      <c r="AC70" s="230">
        <v>7.0000000000000001E-3</v>
      </c>
      <c r="AD70" s="230">
        <v>0</v>
      </c>
      <c r="AE70" s="230">
        <v>0</v>
      </c>
      <c r="AF70" s="230">
        <v>0</v>
      </c>
      <c r="AG70" s="230">
        <v>7.4999999999999997E-3</v>
      </c>
      <c r="AH70" s="230">
        <v>0</v>
      </c>
      <c r="AI70" s="230">
        <v>0.10825000000000001</v>
      </c>
      <c r="AJ70" s="230">
        <v>0</v>
      </c>
      <c r="AK70" s="230">
        <v>1.5E-3</v>
      </c>
      <c r="AL70" s="230">
        <v>3.5000000000000001E-3</v>
      </c>
      <c r="AM70" s="230">
        <v>2.5999999999999999E-3</v>
      </c>
      <c r="AN70" s="230">
        <v>0</v>
      </c>
      <c r="AO70" s="230">
        <v>0</v>
      </c>
      <c r="AP70" s="230">
        <v>5.0000000000000001E-4</v>
      </c>
      <c r="AQ70" s="230">
        <v>0</v>
      </c>
      <c r="AR70" s="228">
        <v>0</v>
      </c>
      <c r="AS70" s="229">
        <v>0</v>
      </c>
      <c r="AT70" s="230">
        <v>8.0000000000000002E-3</v>
      </c>
      <c r="AU70" s="230">
        <v>0</v>
      </c>
      <c r="AV70" s="230">
        <v>0</v>
      </c>
      <c r="AW70" s="230">
        <v>0</v>
      </c>
      <c r="AX70" s="230">
        <v>0</v>
      </c>
      <c r="AY70" s="230">
        <v>3.0000000000000001E-3</v>
      </c>
      <c r="AZ70" s="230">
        <v>0</v>
      </c>
      <c r="BA70" s="230">
        <v>0</v>
      </c>
      <c r="BB70" s="228">
        <v>0</v>
      </c>
      <c r="BC70" s="229">
        <v>0</v>
      </c>
      <c r="BD70" s="230">
        <v>0</v>
      </c>
      <c r="BE70" s="230">
        <v>0</v>
      </c>
      <c r="BF70" s="230">
        <v>0</v>
      </c>
      <c r="BG70" s="230">
        <v>0</v>
      </c>
      <c r="BH70" s="230">
        <v>0</v>
      </c>
      <c r="BI70" s="230">
        <v>0</v>
      </c>
      <c r="BJ70" s="230">
        <v>0</v>
      </c>
      <c r="BK70" s="230">
        <v>0</v>
      </c>
      <c r="BL70" s="230">
        <v>2.1999999999999999E-2</v>
      </c>
      <c r="BM70" s="228">
        <v>5.0000000000000001E-3</v>
      </c>
      <c r="BN70" s="229">
        <v>0</v>
      </c>
      <c r="BO70" s="230">
        <v>0</v>
      </c>
      <c r="BP70" s="230">
        <v>0</v>
      </c>
      <c r="BQ70" s="230">
        <v>0</v>
      </c>
      <c r="BR70" s="230">
        <v>0</v>
      </c>
      <c r="BS70" s="230">
        <v>0</v>
      </c>
      <c r="BT70" s="230">
        <v>0</v>
      </c>
      <c r="BU70" s="230">
        <v>0</v>
      </c>
      <c r="BV70" s="230">
        <v>0</v>
      </c>
      <c r="BW70" s="230">
        <v>0</v>
      </c>
      <c r="BX70" s="230">
        <v>0</v>
      </c>
      <c r="BY70" s="230">
        <v>0</v>
      </c>
      <c r="BZ70" s="230">
        <v>0</v>
      </c>
      <c r="CA70" s="230">
        <v>0</v>
      </c>
      <c r="CB70" s="230">
        <v>0</v>
      </c>
      <c r="CC70" s="230">
        <v>4.0000000000000001E-3</v>
      </c>
      <c r="CD70" s="230">
        <v>0</v>
      </c>
      <c r="CE70" s="230">
        <v>0</v>
      </c>
      <c r="CF70" s="230">
        <v>0</v>
      </c>
      <c r="CG70" s="230">
        <v>0</v>
      </c>
      <c r="CH70" s="230">
        <v>0</v>
      </c>
      <c r="CI70" s="230">
        <v>0</v>
      </c>
      <c r="CJ70" s="230">
        <v>0</v>
      </c>
      <c r="CK70" s="230">
        <v>0</v>
      </c>
      <c r="CL70" s="230">
        <v>0</v>
      </c>
      <c r="CM70" s="230">
        <v>0</v>
      </c>
      <c r="CN70" s="230">
        <v>0</v>
      </c>
      <c r="CO70" s="230">
        <v>0</v>
      </c>
      <c r="CP70" s="230">
        <v>0</v>
      </c>
      <c r="CQ70" s="230">
        <v>0</v>
      </c>
      <c r="CR70" s="230">
        <v>0</v>
      </c>
      <c r="CS70" s="230">
        <v>0</v>
      </c>
      <c r="CT70" s="230">
        <v>0</v>
      </c>
      <c r="CU70" s="230">
        <v>0</v>
      </c>
      <c r="CV70" s="230">
        <v>0</v>
      </c>
      <c r="CW70" s="228">
        <v>0</v>
      </c>
    </row>
    <row r="71" spans="1:101" ht="15.75">
      <c r="A71" s="222" t="s">
        <v>158</v>
      </c>
      <c r="B71" s="223" t="s">
        <v>103</v>
      </c>
      <c r="C71" s="290">
        <v>618.04000000000008</v>
      </c>
      <c r="D71" s="336">
        <v>0</v>
      </c>
      <c r="E71" s="292">
        <v>0</v>
      </c>
      <c r="F71" s="292">
        <v>0</v>
      </c>
      <c r="G71" s="292">
        <v>0</v>
      </c>
      <c r="H71" s="292">
        <v>0</v>
      </c>
      <c r="I71" s="292">
        <v>0</v>
      </c>
      <c r="J71" s="292">
        <v>0</v>
      </c>
      <c r="K71" s="292">
        <v>0</v>
      </c>
      <c r="L71" s="292">
        <v>0</v>
      </c>
      <c r="M71" s="292">
        <v>0</v>
      </c>
      <c r="N71" s="292">
        <v>0</v>
      </c>
      <c r="O71" s="292">
        <v>0</v>
      </c>
      <c r="P71" s="292">
        <v>0</v>
      </c>
      <c r="Q71" s="292">
        <v>0</v>
      </c>
      <c r="R71" s="292">
        <v>0</v>
      </c>
      <c r="S71" s="292">
        <v>0</v>
      </c>
      <c r="T71" s="290">
        <v>0</v>
      </c>
      <c r="U71" s="291">
        <v>0</v>
      </c>
      <c r="V71" s="292">
        <v>0</v>
      </c>
      <c r="W71" s="292">
        <v>4.6399999999999997</v>
      </c>
      <c r="X71" s="292">
        <v>11.1</v>
      </c>
      <c r="Y71" s="292">
        <v>0</v>
      </c>
      <c r="Z71" s="292">
        <v>0</v>
      </c>
      <c r="AA71" s="292">
        <v>3.08</v>
      </c>
      <c r="AB71" s="292">
        <v>22.34</v>
      </c>
      <c r="AC71" s="292">
        <v>14.52</v>
      </c>
      <c r="AD71" s="292">
        <v>0</v>
      </c>
      <c r="AE71" s="292">
        <v>0</v>
      </c>
      <c r="AF71" s="292">
        <v>0</v>
      </c>
      <c r="AG71" s="292">
        <v>8.8800000000000008</v>
      </c>
      <c r="AH71" s="292">
        <v>0</v>
      </c>
      <c r="AI71" s="292">
        <v>473.66</v>
      </c>
      <c r="AJ71" s="292">
        <v>0</v>
      </c>
      <c r="AK71" s="292">
        <v>4.47</v>
      </c>
      <c r="AL71" s="292">
        <v>4.1500000000000004</v>
      </c>
      <c r="AM71" s="292">
        <v>3.08</v>
      </c>
      <c r="AN71" s="292">
        <v>0</v>
      </c>
      <c r="AO71" s="292">
        <v>0</v>
      </c>
      <c r="AP71" s="292">
        <v>3.66</v>
      </c>
      <c r="AQ71" s="292">
        <v>0</v>
      </c>
      <c r="AR71" s="290">
        <v>0</v>
      </c>
      <c r="AS71" s="291">
        <v>0</v>
      </c>
      <c r="AT71" s="292">
        <v>23.35</v>
      </c>
      <c r="AU71" s="292">
        <v>0</v>
      </c>
      <c r="AV71" s="292">
        <v>0</v>
      </c>
      <c r="AW71" s="292">
        <v>0</v>
      </c>
      <c r="AX71" s="292">
        <v>0</v>
      </c>
      <c r="AY71" s="292">
        <v>6.58</v>
      </c>
      <c r="AZ71" s="292">
        <v>0</v>
      </c>
      <c r="BA71" s="292">
        <v>0</v>
      </c>
      <c r="BB71" s="290">
        <v>0</v>
      </c>
      <c r="BC71" s="291">
        <v>0</v>
      </c>
      <c r="BD71" s="292">
        <v>0</v>
      </c>
      <c r="BE71" s="292">
        <v>0</v>
      </c>
      <c r="BF71" s="230">
        <v>0</v>
      </c>
      <c r="BG71" s="292">
        <v>0</v>
      </c>
      <c r="BH71" s="292">
        <v>0</v>
      </c>
      <c r="BI71" s="292">
        <v>0</v>
      </c>
      <c r="BJ71" s="292">
        <v>0</v>
      </c>
      <c r="BK71" s="292">
        <v>0</v>
      </c>
      <c r="BL71" s="292">
        <v>23.17</v>
      </c>
      <c r="BM71" s="290">
        <v>4.4800000000000004</v>
      </c>
      <c r="BN71" s="291">
        <v>0</v>
      </c>
      <c r="BO71" s="292">
        <v>0</v>
      </c>
      <c r="BP71" s="292">
        <v>0</v>
      </c>
      <c r="BQ71" s="292">
        <v>0</v>
      </c>
      <c r="BR71" s="292">
        <v>0</v>
      </c>
      <c r="BS71" s="292">
        <v>0</v>
      </c>
      <c r="BT71" s="292">
        <v>0</v>
      </c>
      <c r="BU71" s="292">
        <v>0</v>
      </c>
      <c r="BV71" s="292">
        <v>0</v>
      </c>
      <c r="BW71" s="292">
        <v>0</v>
      </c>
      <c r="BX71" s="292">
        <v>0</v>
      </c>
      <c r="BY71" s="292">
        <v>0</v>
      </c>
      <c r="BZ71" s="292">
        <v>0</v>
      </c>
      <c r="CA71" s="292">
        <v>0</v>
      </c>
      <c r="CB71" s="292">
        <v>0</v>
      </c>
      <c r="CC71" s="292">
        <v>6.88</v>
      </c>
      <c r="CD71" s="292">
        <v>0</v>
      </c>
      <c r="CE71" s="292">
        <v>0</v>
      </c>
      <c r="CF71" s="292">
        <v>0</v>
      </c>
      <c r="CG71" s="292">
        <v>0</v>
      </c>
      <c r="CH71" s="292">
        <v>0</v>
      </c>
      <c r="CI71" s="292">
        <v>0</v>
      </c>
      <c r="CJ71" s="292">
        <v>0</v>
      </c>
      <c r="CK71" s="292">
        <v>0</v>
      </c>
      <c r="CL71" s="292">
        <v>0</v>
      </c>
      <c r="CM71" s="292">
        <v>0</v>
      </c>
      <c r="CN71" s="292">
        <v>0</v>
      </c>
      <c r="CO71" s="292">
        <v>0</v>
      </c>
      <c r="CP71" s="292">
        <v>0</v>
      </c>
      <c r="CQ71" s="292">
        <v>0</v>
      </c>
      <c r="CR71" s="292">
        <v>0</v>
      </c>
      <c r="CS71" s="292">
        <v>0</v>
      </c>
      <c r="CT71" s="292">
        <v>0</v>
      </c>
      <c r="CU71" s="292">
        <v>0</v>
      </c>
      <c r="CV71" s="292">
        <v>0</v>
      </c>
      <c r="CW71" s="290">
        <v>0</v>
      </c>
    </row>
    <row r="72" spans="1:101" ht="15.75">
      <c r="A72" s="231" t="s">
        <v>159</v>
      </c>
      <c r="B72" s="232" t="s">
        <v>160</v>
      </c>
      <c r="C72" s="265">
        <v>4.5999999999999999E-3</v>
      </c>
      <c r="D72" s="337"/>
      <c r="E72" s="250"/>
      <c r="F72" s="248"/>
      <c r="G72" s="250"/>
      <c r="H72" s="248"/>
      <c r="I72" s="248"/>
      <c r="J72" s="250"/>
      <c r="K72" s="248"/>
      <c r="L72" s="248"/>
      <c r="M72" s="236"/>
      <c r="N72" s="236"/>
      <c r="O72" s="248"/>
      <c r="P72" s="250"/>
      <c r="Q72" s="236"/>
      <c r="R72" s="248"/>
      <c r="S72" s="248"/>
      <c r="T72" s="251"/>
      <c r="U72" s="337"/>
      <c r="V72" s="250"/>
      <c r="W72" s="248"/>
      <c r="X72" s="248"/>
      <c r="Y72" s="248"/>
      <c r="Z72" s="248"/>
      <c r="AA72" s="248"/>
      <c r="AB72" s="250"/>
      <c r="AC72" s="248"/>
      <c r="AD72" s="248"/>
      <c r="AE72" s="248"/>
      <c r="AF72" s="250"/>
      <c r="AG72" s="248"/>
      <c r="AH72" s="248"/>
      <c r="AI72" s="248">
        <v>2E-3</v>
      </c>
      <c r="AJ72" s="248"/>
      <c r="AK72" s="248"/>
      <c r="AL72" s="250"/>
      <c r="AM72" s="274">
        <v>2.5999999999999999E-3</v>
      </c>
      <c r="AN72" s="250"/>
      <c r="AO72" s="248"/>
      <c r="AP72" s="248"/>
      <c r="AQ72" s="248"/>
      <c r="AR72" s="237"/>
      <c r="AS72" s="337"/>
      <c r="AT72" s="248"/>
      <c r="AU72" s="248"/>
      <c r="AV72" s="250"/>
      <c r="AW72" s="248"/>
      <c r="AX72" s="248"/>
      <c r="AY72" s="248"/>
      <c r="AZ72" s="248"/>
      <c r="BA72" s="250"/>
      <c r="BB72" s="252"/>
      <c r="BC72" s="294"/>
      <c r="BD72" s="236"/>
      <c r="BE72" s="236"/>
      <c r="BF72" s="236"/>
      <c r="BG72" s="236"/>
      <c r="BH72" s="236"/>
      <c r="BI72" s="236"/>
      <c r="BJ72" s="236"/>
      <c r="BK72" s="248"/>
      <c r="BL72" s="235"/>
      <c r="BM72" s="237"/>
      <c r="BN72" s="294"/>
      <c r="BO72" s="236"/>
      <c r="BP72" s="248"/>
      <c r="BQ72" s="236"/>
      <c r="BR72" s="235"/>
      <c r="BS72" s="236"/>
      <c r="BT72" s="236"/>
      <c r="BU72" s="235"/>
      <c r="BV72" s="236"/>
      <c r="BW72" s="235"/>
      <c r="BX72" s="236"/>
      <c r="BY72" s="236"/>
      <c r="BZ72" s="235"/>
      <c r="CA72" s="236"/>
      <c r="CB72" s="236"/>
      <c r="CC72" s="236"/>
      <c r="CD72" s="235"/>
      <c r="CE72" s="236"/>
      <c r="CF72" s="236"/>
      <c r="CG72" s="236"/>
      <c r="CH72" s="236"/>
      <c r="CI72" s="235"/>
      <c r="CJ72" s="235"/>
      <c r="CK72" s="236"/>
      <c r="CL72" s="236"/>
      <c r="CM72" s="235"/>
      <c r="CN72" s="235"/>
      <c r="CO72" s="235"/>
      <c r="CP72" s="235"/>
      <c r="CQ72" s="235"/>
      <c r="CR72" s="235"/>
      <c r="CS72" s="236"/>
      <c r="CT72" s="236"/>
      <c r="CU72" s="235"/>
      <c r="CV72" s="236"/>
      <c r="CW72" s="237"/>
    </row>
    <row r="73" spans="1:101" ht="15.75">
      <c r="A73" s="231"/>
      <c r="B73" s="232" t="s">
        <v>103</v>
      </c>
      <c r="C73" s="233">
        <v>6.62</v>
      </c>
      <c r="D73" s="337"/>
      <c r="E73" s="250"/>
      <c r="F73" s="257"/>
      <c r="G73" s="250"/>
      <c r="H73" s="257"/>
      <c r="I73" s="257"/>
      <c r="J73" s="250"/>
      <c r="K73" s="257"/>
      <c r="L73" s="257"/>
      <c r="M73" s="295"/>
      <c r="N73" s="295"/>
      <c r="O73" s="295"/>
      <c r="P73" s="242"/>
      <c r="Q73" s="295"/>
      <c r="R73" s="295"/>
      <c r="S73" s="295"/>
      <c r="T73" s="338"/>
      <c r="U73" s="245"/>
      <c r="V73" s="242"/>
      <c r="W73" s="242"/>
      <c r="X73" s="242"/>
      <c r="Y73" s="242"/>
      <c r="Z73" s="242"/>
      <c r="AA73" s="242"/>
      <c r="AB73" s="242"/>
      <c r="AC73" s="242"/>
      <c r="AD73" s="242"/>
      <c r="AE73" s="242"/>
      <c r="AF73" s="242"/>
      <c r="AG73" s="242"/>
      <c r="AH73" s="242"/>
      <c r="AI73" s="242">
        <v>3.54</v>
      </c>
      <c r="AJ73" s="242"/>
      <c r="AK73" s="242"/>
      <c r="AL73" s="242"/>
      <c r="AM73" s="242">
        <v>3.08</v>
      </c>
      <c r="AN73" s="242"/>
      <c r="AO73" s="242"/>
      <c r="AP73" s="242"/>
      <c r="AQ73" s="242"/>
      <c r="AR73" s="237"/>
      <c r="AS73" s="245"/>
      <c r="AT73" s="295"/>
      <c r="AU73" s="295"/>
      <c r="AV73" s="242"/>
      <c r="AW73" s="295"/>
      <c r="AX73" s="242"/>
      <c r="AY73" s="242"/>
      <c r="AZ73" s="242"/>
      <c r="BA73" s="246"/>
      <c r="BB73" s="278"/>
      <c r="BC73" s="296"/>
      <c r="BD73" s="295"/>
      <c r="BE73" s="295"/>
      <c r="BF73" s="295"/>
      <c r="BG73" s="295"/>
      <c r="BH73" s="295"/>
      <c r="BI73" s="295"/>
      <c r="BJ73" s="295"/>
      <c r="BK73" s="295"/>
      <c r="BL73" s="242"/>
      <c r="BM73" s="338"/>
      <c r="BN73" s="245"/>
      <c r="BO73" s="295"/>
      <c r="BP73" s="295"/>
      <c r="BQ73" s="295"/>
      <c r="BR73" s="295"/>
      <c r="BS73" s="295"/>
      <c r="BT73" s="295"/>
      <c r="BU73" s="295"/>
      <c r="BV73" s="295"/>
      <c r="BW73" s="295"/>
      <c r="BX73" s="295"/>
      <c r="BY73" s="295"/>
      <c r="BZ73" s="295"/>
      <c r="CA73" s="295"/>
      <c r="CB73" s="295"/>
      <c r="CC73" s="295"/>
      <c r="CD73" s="242"/>
      <c r="CE73" s="295"/>
      <c r="CF73" s="295"/>
      <c r="CG73" s="295"/>
      <c r="CH73" s="295"/>
      <c r="CI73" s="242"/>
      <c r="CJ73" s="242"/>
      <c r="CK73" s="295"/>
      <c r="CL73" s="295"/>
      <c r="CM73" s="242"/>
      <c r="CN73" s="242"/>
      <c r="CO73" s="242"/>
      <c r="CP73" s="242"/>
      <c r="CQ73" s="242"/>
      <c r="CR73" s="242"/>
      <c r="CS73" s="295"/>
      <c r="CT73" s="295"/>
      <c r="CU73" s="242"/>
      <c r="CV73" s="295"/>
      <c r="CW73" s="338"/>
    </row>
    <row r="74" spans="1:101" ht="15.75">
      <c r="A74" s="231" t="s">
        <v>161</v>
      </c>
      <c r="B74" s="232" t="s">
        <v>128</v>
      </c>
      <c r="C74" s="265">
        <v>0.14760000000000004</v>
      </c>
      <c r="D74" s="337"/>
      <c r="E74" s="250"/>
      <c r="F74" s="248"/>
      <c r="G74" s="250"/>
      <c r="H74" s="248"/>
      <c r="I74" s="248"/>
      <c r="J74" s="250"/>
      <c r="K74" s="248"/>
      <c r="L74" s="248"/>
      <c r="M74" s="236"/>
      <c r="N74" s="236"/>
      <c r="O74" s="248"/>
      <c r="P74" s="250"/>
      <c r="Q74" s="236"/>
      <c r="R74" s="248"/>
      <c r="S74" s="248"/>
      <c r="T74" s="251"/>
      <c r="U74" s="337"/>
      <c r="V74" s="250"/>
      <c r="W74" s="248">
        <v>2E-3</v>
      </c>
      <c r="X74" s="248">
        <v>3.0000000000000001E-3</v>
      </c>
      <c r="Y74" s="248"/>
      <c r="Z74" s="248"/>
      <c r="AA74" s="293">
        <v>2.5999999999999999E-3</v>
      </c>
      <c r="AB74" s="250">
        <v>0.01</v>
      </c>
      <c r="AC74" s="293"/>
      <c r="AD74" s="248"/>
      <c r="AE74" s="248"/>
      <c r="AF74" s="250"/>
      <c r="AG74" s="293">
        <v>7.4999999999999997E-3</v>
      </c>
      <c r="AH74" s="248"/>
      <c r="AI74" s="248">
        <v>0.1</v>
      </c>
      <c r="AJ74" s="248"/>
      <c r="AK74" s="248"/>
      <c r="AL74" s="274">
        <v>3.5000000000000001E-3</v>
      </c>
      <c r="AM74" s="250"/>
      <c r="AN74" s="250"/>
      <c r="AO74" s="248"/>
      <c r="AP74" s="248"/>
      <c r="AQ74" s="248"/>
      <c r="AR74" s="237"/>
      <c r="AS74" s="337"/>
      <c r="AT74" s="248"/>
      <c r="AU74" s="248"/>
      <c r="AV74" s="250"/>
      <c r="AW74" s="248"/>
      <c r="AX74" s="293"/>
      <c r="AY74" s="248">
        <v>3.0000000000000001E-3</v>
      </c>
      <c r="AZ74" s="293"/>
      <c r="BA74" s="250"/>
      <c r="BB74" s="252"/>
      <c r="BC74" s="294"/>
      <c r="BD74" s="236"/>
      <c r="BE74" s="236"/>
      <c r="BF74" s="236"/>
      <c r="BG74" s="236"/>
      <c r="BH74" s="236"/>
      <c r="BI74" s="236"/>
      <c r="BJ74" s="236"/>
      <c r="BK74" s="248"/>
      <c r="BL74" s="235">
        <v>1.2E-2</v>
      </c>
      <c r="BM74" s="237"/>
      <c r="BN74" s="337"/>
      <c r="BO74" s="236"/>
      <c r="BP74" s="248"/>
      <c r="BQ74" s="236"/>
      <c r="BR74" s="235"/>
      <c r="BS74" s="236"/>
      <c r="BT74" s="236"/>
      <c r="BU74" s="235"/>
      <c r="BV74" s="236"/>
      <c r="BW74" s="235"/>
      <c r="BX74" s="236"/>
      <c r="BY74" s="236"/>
      <c r="BZ74" s="236"/>
      <c r="CA74" s="236"/>
      <c r="CB74" s="236"/>
      <c r="CC74" s="236">
        <v>4.0000000000000001E-3</v>
      </c>
      <c r="CD74" s="235"/>
      <c r="CE74" s="236"/>
      <c r="CF74" s="236"/>
      <c r="CG74" s="236"/>
      <c r="CH74" s="236"/>
      <c r="CI74" s="235"/>
      <c r="CJ74" s="235"/>
      <c r="CK74" s="236"/>
      <c r="CL74" s="236"/>
      <c r="CM74" s="235"/>
      <c r="CN74" s="235"/>
      <c r="CO74" s="235"/>
      <c r="CP74" s="235"/>
      <c r="CQ74" s="235"/>
      <c r="CR74" s="235"/>
      <c r="CS74" s="248"/>
      <c r="CT74" s="248"/>
      <c r="CU74" s="235"/>
      <c r="CV74" s="236"/>
      <c r="CW74" s="237"/>
    </row>
    <row r="75" spans="1:101" ht="15.75">
      <c r="A75" s="231"/>
      <c r="B75" s="232" t="s">
        <v>103</v>
      </c>
      <c r="C75" s="233">
        <v>529.96</v>
      </c>
      <c r="D75" s="245"/>
      <c r="E75" s="242"/>
      <c r="F75" s="295"/>
      <c r="G75" s="242"/>
      <c r="H75" s="295"/>
      <c r="I75" s="295"/>
      <c r="J75" s="242"/>
      <c r="K75" s="295"/>
      <c r="L75" s="295"/>
      <c r="M75" s="295"/>
      <c r="N75" s="295"/>
      <c r="O75" s="295"/>
      <c r="P75" s="242"/>
      <c r="Q75" s="295"/>
      <c r="R75" s="295"/>
      <c r="S75" s="257"/>
      <c r="T75" s="339"/>
      <c r="U75" s="245"/>
      <c r="V75" s="242"/>
      <c r="W75" s="242">
        <v>4.6399999999999997</v>
      </c>
      <c r="X75" s="242">
        <v>11.1</v>
      </c>
      <c r="Y75" s="242"/>
      <c r="Z75" s="242"/>
      <c r="AA75" s="242">
        <v>3.08</v>
      </c>
      <c r="AB75" s="242">
        <v>16.399999999999999</v>
      </c>
      <c r="AC75" s="242"/>
      <c r="AD75" s="242"/>
      <c r="AE75" s="242"/>
      <c r="AF75" s="242"/>
      <c r="AG75" s="242">
        <v>8.8800000000000008</v>
      </c>
      <c r="AH75" s="242"/>
      <c r="AI75" s="242">
        <v>454.04</v>
      </c>
      <c r="AJ75" s="242"/>
      <c r="AK75" s="242"/>
      <c r="AL75" s="242">
        <v>4.1500000000000004</v>
      </c>
      <c r="AM75" s="242"/>
      <c r="AN75" s="242"/>
      <c r="AO75" s="242"/>
      <c r="AP75" s="242"/>
      <c r="AQ75" s="242"/>
      <c r="AR75" s="251"/>
      <c r="AS75" s="245"/>
      <c r="AT75" s="295"/>
      <c r="AU75" s="295"/>
      <c r="AV75" s="242"/>
      <c r="AW75" s="295"/>
      <c r="AX75" s="295"/>
      <c r="AY75" s="295">
        <v>6.58</v>
      </c>
      <c r="AZ75" s="295"/>
      <c r="BA75" s="250"/>
      <c r="BB75" s="252"/>
      <c r="BC75" s="296"/>
      <c r="BD75" s="295"/>
      <c r="BE75" s="295"/>
      <c r="BF75" s="295"/>
      <c r="BG75" s="295"/>
      <c r="BH75" s="295"/>
      <c r="BI75" s="295"/>
      <c r="BJ75" s="295"/>
      <c r="BK75" s="295"/>
      <c r="BL75" s="295">
        <v>14.21</v>
      </c>
      <c r="BM75" s="338"/>
      <c r="BN75" s="245"/>
      <c r="BO75" s="295"/>
      <c r="BP75" s="295"/>
      <c r="BQ75" s="295"/>
      <c r="BR75" s="295"/>
      <c r="BS75" s="295"/>
      <c r="BT75" s="295"/>
      <c r="BU75" s="295"/>
      <c r="BV75" s="295"/>
      <c r="BW75" s="295"/>
      <c r="BX75" s="295"/>
      <c r="BY75" s="295"/>
      <c r="BZ75" s="295"/>
      <c r="CA75" s="295"/>
      <c r="CB75" s="295"/>
      <c r="CC75" s="295">
        <v>6.88</v>
      </c>
      <c r="CD75" s="242"/>
      <c r="CE75" s="295"/>
      <c r="CF75" s="295"/>
      <c r="CG75" s="295"/>
      <c r="CH75" s="295"/>
      <c r="CI75" s="242"/>
      <c r="CJ75" s="242"/>
      <c r="CK75" s="295"/>
      <c r="CL75" s="295"/>
      <c r="CM75" s="242"/>
      <c r="CN75" s="242"/>
      <c r="CO75" s="242"/>
      <c r="CP75" s="242"/>
      <c r="CQ75" s="242"/>
      <c r="CR75" s="242"/>
      <c r="CS75" s="295"/>
      <c r="CT75" s="295"/>
      <c r="CU75" s="242"/>
      <c r="CV75" s="295"/>
      <c r="CW75" s="338"/>
    </row>
    <row r="76" spans="1:101" ht="15.75">
      <c r="A76" s="231" t="s">
        <v>162</v>
      </c>
      <c r="B76" s="232" t="s">
        <v>128</v>
      </c>
      <c r="C76" s="266">
        <v>0</v>
      </c>
      <c r="D76" s="337"/>
      <c r="E76" s="250"/>
      <c r="F76" s="248"/>
      <c r="G76" s="250"/>
      <c r="H76" s="248"/>
      <c r="I76" s="248"/>
      <c r="J76" s="250"/>
      <c r="K76" s="248"/>
      <c r="L76" s="248"/>
      <c r="M76" s="236"/>
      <c r="N76" s="236"/>
      <c r="O76" s="248"/>
      <c r="P76" s="250"/>
      <c r="Q76" s="236"/>
      <c r="R76" s="248"/>
      <c r="S76" s="248"/>
      <c r="T76" s="251"/>
      <c r="U76" s="337"/>
      <c r="V76" s="250"/>
      <c r="W76" s="248"/>
      <c r="X76" s="248"/>
      <c r="Y76" s="248"/>
      <c r="Z76" s="248"/>
      <c r="AA76" s="248"/>
      <c r="AB76" s="250"/>
      <c r="AC76" s="248"/>
      <c r="AD76" s="248"/>
      <c r="AE76" s="248"/>
      <c r="AF76" s="250"/>
      <c r="AG76" s="248"/>
      <c r="AH76" s="248"/>
      <c r="AI76" s="248"/>
      <c r="AJ76" s="248"/>
      <c r="AK76" s="248"/>
      <c r="AL76" s="250"/>
      <c r="AM76" s="250"/>
      <c r="AN76" s="250"/>
      <c r="AO76" s="248"/>
      <c r="AP76" s="248"/>
      <c r="AQ76" s="248"/>
      <c r="AR76" s="237"/>
      <c r="AS76" s="337"/>
      <c r="AT76" s="248"/>
      <c r="AU76" s="248"/>
      <c r="AV76" s="250"/>
      <c r="AW76" s="248"/>
      <c r="AX76" s="293"/>
      <c r="AY76" s="248"/>
      <c r="AZ76" s="248"/>
      <c r="BA76" s="250"/>
      <c r="BB76" s="252"/>
      <c r="BC76" s="294"/>
      <c r="BD76" s="236"/>
      <c r="BE76" s="236"/>
      <c r="BF76" s="236"/>
      <c r="BG76" s="236"/>
      <c r="BH76" s="236"/>
      <c r="BI76" s="236"/>
      <c r="BJ76" s="236"/>
      <c r="BK76" s="248"/>
      <c r="BL76" s="235"/>
      <c r="BM76" s="237"/>
      <c r="BN76" s="337"/>
      <c r="BO76" s="236"/>
      <c r="BP76" s="248"/>
      <c r="BQ76" s="236"/>
      <c r="BR76" s="235"/>
      <c r="BS76" s="236"/>
      <c r="BT76" s="236"/>
      <c r="BU76" s="235"/>
      <c r="BV76" s="236"/>
      <c r="BW76" s="235"/>
      <c r="BX76" s="236"/>
      <c r="BY76" s="236"/>
      <c r="BZ76" s="235"/>
      <c r="CA76" s="236"/>
      <c r="CB76" s="236"/>
      <c r="CC76" s="236"/>
      <c r="CD76" s="235"/>
      <c r="CE76" s="236"/>
      <c r="CF76" s="236"/>
      <c r="CG76" s="236"/>
      <c r="CH76" s="236"/>
      <c r="CI76" s="235"/>
      <c r="CJ76" s="235"/>
      <c r="CK76" s="236"/>
      <c r="CL76" s="236"/>
      <c r="CM76" s="235"/>
      <c r="CN76" s="235"/>
      <c r="CO76" s="235"/>
      <c r="CP76" s="235"/>
      <c r="CQ76" s="235"/>
      <c r="CR76" s="235"/>
      <c r="CS76" s="236"/>
      <c r="CT76" s="236"/>
      <c r="CU76" s="235"/>
      <c r="CV76" s="236"/>
      <c r="CW76" s="237"/>
    </row>
    <row r="77" spans="1:101" ht="15.75">
      <c r="A77" s="231"/>
      <c r="B77" s="232" t="s">
        <v>103</v>
      </c>
      <c r="C77" s="233">
        <v>0</v>
      </c>
      <c r="D77" s="337"/>
      <c r="E77" s="250"/>
      <c r="F77" s="257"/>
      <c r="G77" s="250"/>
      <c r="H77" s="257"/>
      <c r="I77" s="257"/>
      <c r="J77" s="250"/>
      <c r="K77" s="257"/>
      <c r="L77" s="257"/>
      <c r="M77" s="295"/>
      <c r="N77" s="295"/>
      <c r="O77" s="295"/>
      <c r="P77" s="242"/>
      <c r="Q77" s="295"/>
      <c r="R77" s="257"/>
      <c r="S77" s="257"/>
      <c r="T77" s="339"/>
      <c r="U77" s="245"/>
      <c r="V77" s="242"/>
      <c r="W77" s="242"/>
      <c r="X77" s="242"/>
      <c r="Y77" s="242"/>
      <c r="Z77" s="242"/>
      <c r="AA77" s="242"/>
      <c r="AB77" s="242"/>
      <c r="AC77" s="242"/>
      <c r="AD77" s="242"/>
      <c r="AE77" s="242"/>
      <c r="AF77" s="242"/>
      <c r="AG77" s="242"/>
      <c r="AH77" s="242"/>
      <c r="AI77" s="242"/>
      <c r="AJ77" s="242"/>
      <c r="AK77" s="242"/>
      <c r="AL77" s="242"/>
      <c r="AM77" s="242"/>
      <c r="AN77" s="242"/>
      <c r="AO77" s="242"/>
      <c r="AP77" s="242"/>
      <c r="AQ77" s="242"/>
      <c r="AR77" s="237"/>
      <c r="AS77" s="245"/>
      <c r="AT77" s="295"/>
      <c r="AU77" s="295"/>
      <c r="AV77" s="242"/>
      <c r="AW77" s="295"/>
      <c r="AX77" s="295"/>
      <c r="AY77" s="295"/>
      <c r="AZ77" s="295"/>
      <c r="BA77" s="250"/>
      <c r="BB77" s="252"/>
      <c r="BC77" s="296"/>
      <c r="BD77" s="295"/>
      <c r="BE77" s="295"/>
      <c r="BF77" s="295"/>
      <c r="BG77" s="295"/>
      <c r="BH77" s="295"/>
      <c r="BI77" s="295"/>
      <c r="BJ77" s="295"/>
      <c r="BK77" s="295"/>
      <c r="BL77" s="242"/>
      <c r="BM77" s="338"/>
      <c r="BN77" s="245"/>
      <c r="BO77" s="295"/>
      <c r="BP77" s="295"/>
      <c r="BQ77" s="295"/>
      <c r="BR77" s="242"/>
      <c r="BS77" s="295"/>
      <c r="BT77" s="295"/>
      <c r="BU77" s="295"/>
      <c r="BV77" s="295"/>
      <c r="BW77" s="295"/>
      <c r="BX77" s="295"/>
      <c r="BY77" s="295"/>
      <c r="BZ77" s="242"/>
      <c r="CA77" s="295"/>
      <c r="CB77" s="295"/>
      <c r="CC77" s="295"/>
      <c r="CD77" s="242"/>
      <c r="CE77" s="295"/>
      <c r="CF77" s="295"/>
      <c r="CG77" s="295"/>
      <c r="CH77" s="295"/>
      <c r="CI77" s="242"/>
      <c r="CJ77" s="242"/>
      <c r="CK77" s="295"/>
      <c r="CL77" s="295"/>
      <c r="CM77" s="242"/>
      <c r="CN77" s="242"/>
      <c r="CO77" s="242"/>
      <c r="CP77" s="242"/>
      <c r="CQ77" s="242"/>
      <c r="CR77" s="242"/>
      <c r="CS77" s="295"/>
      <c r="CT77" s="295"/>
      <c r="CU77" s="242"/>
      <c r="CV77" s="243"/>
      <c r="CW77" s="253"/>
    </row>
    <row r="78" spans="1:101" ht="15.75">
      <c r="A78" s="231" t="s">
        <v>163</v>
      </c>
      <c r="B78" s="232" t="s">
        <v>128</v>
      </c>
      <c r="C78" s="266">
        <v>4.4250000000000005E-2</v>
      </c>
      <c r="D78" s="337"/>
      <c r="E78" s="250"/>
      <c r="F78" s="248"/>
      <c r="G78" s="250"/>
      <c r="H78" s="248"/>
      <c r="I78" s="257"/>
      <c r="J78" s="250"/>
      <c r="K78" s="248"/>
      <c r="L78" s="248"/>
      <c r="M78" s="236"/>
      <c r="N78" s="236"/>
      <c r="O78" s="248"/>
      <c r="P78" s="250"/>
      <c r="Q78" s="236"/>
      <c r="R78" s="248"/>
      <c r="S78" s="248"/>
      <c r="T78" s="251"/>
      <c r="U78" s="337"/>
      <c r="V78" s="250"/>
      <c r="W78" s="248"/>
      <c r="X78" s="248"/>
      <c r="Y78" s="248"/>
      <c r="Z78" s="248"/>
      <c r="AA78" s="257"/>
      <c r="AB78" s="250">
        <v>6.0000000000000001E-3</v>
      </c>
      <c r="AC78" s="248">
        <v>7.0000000000000001E-3</v>
      </c>
      <c r="AD78" s="248"/>
      <c r="AE78" s="248"/>
      <c r="AF78" s="250"/>
      <c r="AG78" s="248"/>
      <c r="AH78" s="248"/>
      <c r="AI78" s="340">
        <v>6.2500000000000003E-3</v>
      </c>
      <c r="AJ78" s="248"/>
      <c r="AK78" s="293">
        <v>1.5E-3</v>
      </c>
      <c r="AL78" s="250"/>
      <c r="AM78" s="250"/>
      <c r="AN78" s="250"/>
      <c r="AO78" s="248"/>
      <c r="AP78" s="293">
        <v>5.0000000000000001E-4</v>
      </c>
      <c r="AQ78" s="248"/>
      <c r="AR78" s="251"/>
      <c r="AS78" s="258"/>
      <c r="AT78" s="248">
        <v>8.0000000000000002E-3</v>
      </c>
      <c r="AU78" s="248"/>
      <c r="AV78" s="248"/>
      <c r="AW78" s="248"/>
      <c r="AX78" s="248"/>
      <c r="AY78" s="250"/>
      <c r="AZ78" s="248"/>
      <c r="BA78" s="250"/>
      <c r="BB78" s="252"/>
      <c r="BC78" s="294"/>
      <c r="BD78" s="236"/>
      <c r="BE78" s="236"/>
      <c r="BF78" s="236"/>
      <c r="BG78" s="236"/>
      <c r="BH78" s="236"/>
      <c r="BI78" s="236"/>
      <c r="BJ78" s="236"/>
      <c r="BK78" s="248"/>
      <c r="BL78" s="235">
        <v>0.01</v>
      </c>
      <c r="BM78" s="237">
        <v>5.0000000000000001E-3</v>
      </c>
      <c r="BN78" s="337"/>
      <c r="BO78" s="236"/>
      <c r="BP78" s="248"/>
      <c r="BQ78" s="248"/>
      <c r="BR78" s="235"/>
      <c r="BS78" s="248"/>
      <c r="BT78" s="236"/>
      <c r="BU78" s="235"/>
      <c r="BV78" s="236"/>
      <c r="BW78" s="235"/>
      <c r="BX78" s="236"/>
      <c r="BY78" s="248"/>
      <c r="BZ78" s="235"/>
      <c r="CA78" s="236"/>
      <c r="CB78" s="236"/>
      <c r="CC78" s="235"/>
      <c r="CD78" s="235"/>
      <c r="CE78" s="236"/>
      <c r="CF78" s="236"/>
      <c r="CG78" s="236"/>
      <c r="CH78" s="236"/>
      <c r="CI78" s="235"/>
      <c r="CJ78" s="235"/>
      <c r="CK78" s="236"/>
      <c r="CL78" s="236"/>
      <c r="CM78" s="235"/>
      <c r="CN78" s="235"/>
      <c r="CO78" s="235"/>
      <c r="CP78" s="235"/>
      <c r="CQ78" s="235"/>
      <c r="CR78" s="235"/>
      <c r="CS78" s="236"/>
      <c r="CT78" s="236"/>
      <c r="CU78" s="235"/>
      <c r="CV78" s="236"/>
      <c r="CW78" s="237"/>
    </row>
    <row r="79" spans="1:101" ht="15.75">
      <c r="A79" s="231"/>
      <c r="B79" s="232" t="s">
        <v>103</v>
      </c>
      <c r="C79" s="233">
        <v>81.460000000000022</v>
      </c>
      <c r="D79" s="245"/>
      <c r="E79" s="242"/>
      <c r="F79" s="295"/>
      <c r="G79" s="295"/>
      <c r="H79" s="295"/>
      <c r="I79" s="295"/>
      <c r="J79" s="242"/>
      <c r="K79" s="295"/>
      <c r="L79" s="295"/>
      <c r="M79" s="295"/>
      <c r="N79" s="295"/>
      <c r="O79" s="295"/>
      <c r="P79" s="242"/>
      <c r="Q79" s="295"/>
      <c r="R79" s="295"/>
      <c r="S79" s="295"/>
      <c r="T79" s="338"/>
      <c r="U79" s="245"/>
      <c r="V79" s="242"/>
      <c r="W79" s="242"/>
      <c r="X79" s="242"/>
      <c r="Y79" s="242"/>
      <c r="Z79" s="242"/>
      <c r="AA79" s="242"/>
      <c r="AB79" s="242">
        <v>5.94</v>
      </c>
      <c r="AC79" s="242">
        <v>14.52</v>
      </c>
      <c r="AD79" s="242"/>
      <c r="AE79" s="242"/>
      <c r="AF79" s="242"/>
      <c r="AG79" s="242"/>
      <c r="AH79" s="242"/>
      <c r="AI79" s="242">
        <v>16.079999999999998</v>
      </c>
      <c r="AJ79" s="242"/>
      <c r="AK79" s="295">
        <v>4.47</v>
      </c>
      <c r="AL79" s="242"/>
      <c r="AM79" s="242"/>
      <c r="AN79" s="242"/>
      <c r="AO79" s="242"/>
      <c r="AP79" s="242">
        <v>3.66</v>
      </c>
      <c r="AQ79" s="242"/>
      <c r="AR79" s="244"/>
      <c r="AS79" s="245"/>
      <c r="AT79" s="295">
        <v>23.35</v>
      </c>
      <c r="AU79" s="295"/>
      <c r="AV79" s="295"/>
      <c r="AW79" s="295"/>
      <c r="AX79" s="295"/>
      <c r="AY79" s="295"/>
      <c r="AZ79" s="295"/>
      <c r="BA79" s="246"/>
      <c r="BB79" s="244"/>
      <c r="BC79" s="296"/>
      <c r="BD79" s="295"/>
      <c r="BE79" s="295"/>
      <c r="BF79" s="295"/>
      <c r="BG79" s="295"/>
      <c r="BH79" s="295"/>
      <c r="BI79" s="295"/>
      <c r="BJ79" s="295"/>
      <c r="BK79" s="295"/>
      <c r="BL79" s="242">
        <v>8.9600000000000009</v>
      </c>
      <c r="BM79" s="338">
        <v>4.4800000000000004</v>
      </c>
      <c r="BN79" s="245"/>
      <c r="BO79" s="295"/>
      <c r="BP79" s="295"/>
      <c r="BQ79" s="295"/>
      <c r="BR79" s="295"/>
      <c r="BS79" s="295"/>
      <c r="BT79" s="295"/>
      <c r="BU79" s="295"/>
      <c r="BV79" s="295"/>
      <c r="BW79" s="295"/>
      <c r="BX79" s="295"/>
      <c r="BY79" s="295"/>
      <c r="BZ79" s="295"/>
      <c r="CA79" s="295"/>
      <c r="CB79" s="295"/>
      <c r="CC79" s="295"/>
      <c r="CD79" s="242"/>
      <c r="CE79" s="295"/>
      <c r="CF79" s="295"/>
      <c r="CG79" s="295"/>
      <c r="CH79" s="295"/>
      <c r="CI79" s="242"/>
      <c r="CJ79" s="242"/>
      <c r="CK79" s="295"/>
      <c r="CL79" s="295"/>
      <c r="CM79" s="242"/>
      <c r="CN79" s="242"/>
      <c r="CO79" s="242"/>
      <c r="CP79" s="242"/>
      <c r="CQ79" s="242"/>
      <c r="CR79" s="242"/>
      <c r="CS79" s="295"/>
      <c r="CT79" s="295"/>
      <c r="CU79" s="295"/>
      <c r="CV79" s="295"/>
      <c r="CW79" s="338"/>
    </row>
    <row r="80" spans="1:101" s="275" customFormat="1" ht="15.75">
      <c r="A80" s="272" t="s">
        <v>164</v>
      </c>
      <c r="B80" s="232" t="s">
        <v>122</v>
      </c>
      <c r="C80" s="268">
        <v>5</v>
      </c>
      <c r="D80" s="234"/>
      <c r="E80" s="235"/>
      <c r="F80" s="235"/>
      <c r="G80" s="235"/>
      <c r="H80" s="235"/>
      <c r="I80" s="235"/>
      <c r="J80" s="235"/>
      <c r="K80" s="235"/>
      <c r="L80" s="235"/>
      <c r="M80" s="235"/>
      <c r="N80" s="235"/>
      <c r="O80" s="235"/>
      <c r="P80" s="235"/>
      <c r="Q80" s="235"/>
      <c r="R80" s="235"/>
      <c r="S80" s="235"/>
      <c r="T80" s="239"/>
      <c r="U80" s="234"/>
      <c r="V80" s="235"/>
      <c r="W80" s="235"/>
      <c r="X80" s="235"/>
      <c r="Y80" s="235"/>
      <c r="Z80" s="235"/>
      <c r="AA80" s="235"/>
      <c r="AB80" s="235"/>
      <c r="AC80" s="235"/>
      <c r="AD80" s="235"/>
      <c r="AE80" s="235"/>
      <c r="AF80" s="235">
        <v>1</v>
      </c>
      <c r="AG80" s="235">
        <v>3</v>
      </c>
      <c r="AH80" s="235"/>
      <c r="AI80" s="235"/>
      <c r="AJ80" s="235"/>
      <c r="AK80" s="235"/>
      <c r="AL80" s="235">
        <v>1</v>
      </c>
      <c r="AM80" s="235"/>
      <c r="AN80" s="235"/>
      <c r="AO80" s="235"/>
      <c r="AP80" s="235"/>
      <c r="AQ80" s="235"/>
      <c r="AR80" s="239"/>
      <c r="AS80" s="269"/>
      <c r="AT80" s="260"/>
      <c r="AU80" s="260"/>
      <c r="AV80" s="260"/>
      <c r="AW80" s="260"/>
      <c r="AX80" s="260"/>
      <c r="AY80" s="260"/>
      <c r="AZ80" s="260"/>
      <c r="BA80" s="260"/>
      <c r="BB80" s="281"/>
      <c r="BC80" s="234"/>
      <c r="BD80" s="235"/>
      <c r="BE80" s="235"/>
      <c r="BF80" s="235"/>
      <c r="BG80" s="235"/>
      <c r="BH80" s="235"/>
      <c r="BI80" s="235"/>
      <c r="BJ80" s="235"/>
      <c r="BK80" s="235"/>
      <c r="BL80" s="235"/>
      <c r="BM80" s="239"/>
      <c r="BN80" s="234"/>
      <c r="BO80" s="235"/>
      <c r="BP80" s="260"/>
      <c r="BQ80" s="235"/>
      <c r="BR80" s="235"/>
      <c r="BS80" s="235"/>
      <c r="BT80" s="235"/>
      <c r="BU80" s="235"/>
      <c r="BV80" s="235"/>
      <c r="BW80" s="235"/>
      <c r="BX80" s="235"/>
      <c r="BY80" s="235"/>
      <c r="BZ80" s="235"/>
      <c r="CA80" s="235"/>
      <c r="CB80" s="235"/>
      <c r="CC80" s="235"/>
      <c r="CD80" s="235"/>
      <c r="CE80" s="235"/>
      <c r="CF80" s="235"/>
      <c r="CG80" s="235"/>
      <c r="CH80" s="235"/>
      <c r="CI80" s="235"/>
      <c r="CJ80" s="235"/>
      <c r="CK80" s="235"/>
      <c r="CL80" s="235"/>
      <c r="CM80" s="235"/>
      <c r="CN80" s="235"/>
      <c r="CO80" s="235"/>
      <c r="CP80" s="235"/>
      <c r="CQ80" s="235"/>
      <c r="CR80" s="235"/>
      <c r="CS80" s="235"/>
      <c r="CT80" s="235"/>
      <c r="CU80" s="235"/>
      <c r="CV80" s="235"/>
      <c r="CW80" s="239"/>
    </row>
    <row r="81" spans="1:101" s="275" customFormat="1" ht="15.75">
      <c r="A81" s="298"/>
      <c r="B81" s="232" t="s">
        <v>103</v>
      </c>
      <c r="C81" s="233">
        <v>37.11</v>
      </c>
      <c r="D81" s="245"/>
      <c r="E81" s="242"/>
      <c r="F81" s="242"/>
      <c r="G81" s="242"/>
      <c r="H81" s="242"/>
      <c r="I81" s="242"/>
      <c r="J81" s="242"/>
      <c r="K81" s="242"/>
      <c r="L81" s="242"/>
      <c r="M81" s="242"/>
      <c r="N81" s="242"/>
      <c r="O81" s="242"/>
      <c r="P81" s="242"/>
      <c r="Q81" s="242"/>
      <c r="R81" s="242"/>
      <c r="S81" s="242"/>
      <c r="T81" s="244"/>
      <c r="U81" s="245"/>
      <c r="V81" s="242"/>
      <c r="W81" s="242"/>
      <c r="X81" s="242"/>
      <c r="Y81" s="242"/>
      <c r="Z81" s="242"/>
      <c r="AA81" s="242"/>
      <c r="AB81" s="242"/>
      <c r="AC81" s="242"/>
      <c r="AD81" s="242"/>
      <c r="AE81" s="242"/>
      <c r="AF81" s="242">
        <v>7.58</v>
      </c>
      <c r="AG81" s="242">
        <v>21.630000000000003</v>
      </c>
      <c r="AH81" s="242"/>
      <c r="AI81" s="242"/>
      <c r="AJ81" s="242"/>
      <c r="AK81" s="242"/>
      <c r="AL81" s="242">
        <v>7.9</v>
      </c>
      <c r="AM81" s="242"/>
      <c r="AN81" s="242"/>
      <c r="AO81" s="242"/>
      <c r="AP81" s="242"/>
      <c r="AQ81" s="242"/>
      <c r="AR81" s="244"/>
      <c r="AS81" s="245"/>
      <c r="AT81" s="242"/>
      <c r="AU81" s="242"/>
      <c r="AV81" s="242"/>
      <c r="AW81" s="242"/>
      <c r="AX81" s="242"/>
      <c r="AY81" s="242"/>
      <c r="AZ81" s="242"/>
      <c r="BA81" s="242"/>
      <c r="BB81" s="244"/>
      <c r="BC81" s="245"/>
      <c r="BD81" s="242"/>
      <c r="BE81" s="242"/>
      <c r="BF81" s="242"/>
      <c r="BG81" s="242"/>
      <c r="BH81" s="242"/>
      <c r="BI81" s="242"/>
      <c r="BJ81" s="242"/>
      <c r="BK81" s="242"/>
      <c r="BL81" s="242"/>
      <c r="BM81" s="244"/>
      <c r="BN81" s="245"/>
      <c r="BO81" s="242"/>
      <c r="BP81" s="242"/>
      <c r="BQ81" s="242"/>
      <c r="BR81" s="242"/>
      <c r="BS81" s="242"/>
      <c r="BT81" s="242"/>
      <c r="BU81" s="242"/>
      <c r="BV81" s="242"/>
      <c r="BW81" s="242"/>
      <c r="BX81" s="242"/>
      <c r="BY81" s="242"/>
      <c r="BZ81" s="242"/>
      <c r="CA81" s="242"/>
      <c r="CB81" s="242"/>
      <c r="CC81" s="242"/>
      <c r="CD81" s="242"/>
      <c r="CE81" s="242"/>
      <c r="CF81" s="242"/>
      <c r="CG81" s="242"/>
      <c r="CH81" s="242"/>
      <c r="CI81" s="242"/>
      <c r="CJ81" s="242"/>
      <c r="CK81" s="242"/>
      <c r="CL81" s="242"/>
      <c r="CM81" s="242"/>
      <c r="CN81" s="242"/>
      <c r="CO81" s="242"/>
      <c r="CP81" s="242"/>
      <c r="CQ81" s="242"/>
      <c r="CR81" s="242"/>
      <c r="CS81" s="242"/>
      <c r="CT81" s="242"/>
      <c r="CU81" s="242"/>
      <c r="CV81" s="242"/>
      <c r="CW81" s="244"/>
    </row>
    <row r="82" spans="1:101" ht="15.75">
      <c r="A82" s="267" t="s">
        <v>165</v>
      </c>
      <c r="B82" s="232" t="s">
        <v>122</v>
      </c>
      <c r="C82" s="268">
        <v>68</v>
      </c>
      <c r="D82" s="234"/>
      <c r="E82" s="235"/>
      <c r="F82" s="236"/>
      <c r="G82" s="235"/>
      <c r="H82" s="236"/>
      <c r="I82" s="236"/>
      <c r="J82" s="235"/>
      <c r="K82" s="236"/>
      <c r="L82" s="236"/>
      <c r="M82" s="236"/>
      <c r="N82" s="236"/>
      <c r="O82" s="236"/>
      <c r="P82" s="235"/>
      <c r="Q82" s="236"/>
      <c r="R82" s="236"/>
      <c r="S82" s="236"/>
      <c r="T82" s="237"/>
      <c r="U82" s="294"/>
      <c r="V82" s="235"/>
      <c r="W82" s="235"/>
      <c r="X82" s="236"/>
      <c r="Y82" s="236"/>
      <c r="Z82" s="236">
        <v>2</v>
      </c>
      <c r="AA82" s="282">
        <v>2</v>
      </c>
      <c r="AB82" s="235"/>
      <c r="AC82" s="236"/>
      <c r="AD82" s="236"/>
      <c r="AE82" s="236"/>
      <c r="AF82" s="235"/>
      <c r="AG82" s="236"/>
      <c r="AH82" s="236"/>
      <c r="AI82" s="236">
        <v>41</v>
      </c>
      <c r="AJ82" s="236"/>
      <c r="AK82" s="236"/>
      <c r="AL82" s="235"/>
      <c r="AM82" s="235"/>
      <c r="AN82" s="235"/>
      <c r="AO82" s="236"/>
      <c r="AP82" s="236"/>
      <c r="AQ82" s="236"/>
      <c r="AR82" s="237"/>
      <c r="AS82" s="341"/>
      <c r="AT82" s="270"/>
      <c r="AU82" s="270"/>
      <c r="AV82" s="260"/>
      <c r="AW82" s="270"/>
      <c r="AX82" s="270">
        <v>5</v>
      </c>
      <c r="AY82" s="270">
        <v>11</v>
      </c>
      <c r="AZ82" s="270"/>
      <c r="BA82" s="260"/>
      <c r="BB82" s="281"/>
      <c r="BC82" s="294"/>
      <c r="BD82" s="241"/>
      <c r="BE82" s="236"/>
      <c r="BF82" s="236"/>
      <c r="BG82" s="236"/>
      <c r="BH82" s="236"/>
      <c r="BI82" s="241"/>
      <c r="BJ82" s="236"/>
      <c r="BK82" s="236"/>
      <c r="BL82" s="241"/>
      <c r="BM82" s="237"/>
      <c r="BN82" s="294">
        <v>1</v>
      </c>
      <c r="BO82" s="236">
        <v>2</v>
      </c>
      <c r="BP82" s="270">
        <v>2</v>
      </c>
      <c r="BQ82" s="236"/>
      <c r="BR82" s="235"/>
      <c r="BS82" s="236"/>
      <c r="BT82" s="236"/>
      <c r="BU82" s="236"/>
      <c r="BV82" s="236"/>
      <c r="BW82" s="235"/>
      <c r="BX82" s="236"/>
      <c r="BY82" s="236"/>
      <c r="BZ82" s="236">
        <v>1</v>
      </c>
      <c r="CA82" s="236">
        <v>1</v>
      </c>
      <c r="CB82" s="236"/>
      <c r="CC82" s="236"/>
      <c r="CD82" s="235"/>
      <c r="CE82" s="236"/>
      <c r="CF82" s="236"/>
      <c r="CG82" s="236"/>
      <c r="CH82" s="236"/>
      <c r="CI82" s="235"/>
      <c r="CJ82" s="235"/>
      <c r="CK82" s="236"/>
      <c r="CL82" s="236"/>
      <c r="CM82" s="235"/>
      <c r="CN82" s="235"/>
      <c r="CO82" s="235"/>
      <c r="CP82" s="235"/>
      <c r="CQ82" s="235"/>
      <c r="CR82" s="235"/>
      <c r="CS82" s="236"/>
      <c r="CT82" s="236"/>
      <c r="CU82" s="235"/>
      <c r="CV82" s="236"/>
      <c r="CW82" s="237"/>
    </row>
    <row r="83" spans="1:101" ht="15.75">
      <c r="A83" s="267" t="s">
        <v>166</v>
      </c>
      <c r="B83" s="232" t="s">
        <v>103</v>
      </c>
      <c r="C83" s="233">
        <v>105.43</v>
      </c>
      <c r="D83" s="245"/>
      <c r="E83" s="242"/>
      <c r="F83" s="295"/>
      <c r="G83" s="295"/>
      <c r="H83" s="295"/>
      <c r="I83" s="295"/>
      <c r="J83" s="242"/>
      <c r="K83" s="242"/>
      <c r="L83" s="295"/>
      <c r="M83" s="295"/>
      <c r="N83" s="295"/>
      <c r="O83" s="295"/>
      <c r="P83" s="242"/>
      <c r="Q83" s="295"/>
      <c r="R83" s="295"/>
      <c r="S83" s="242"/>
      <c r="T83" s="338"/>
      <c r="U83" s="245"/>
      <c r="V83" s="242"/>
      <c r="W83" s="242"/>
      <c r="X83" s="242"/>
      <c r="Y83" s="242"/>
      <c r="Z83" s="242">
        <v>1.96</v>
      </c>
      <c r="AA83" s="243">
        <v>1.84</v>
      </c>
      <c r="AB83" s="242"/>
      <c r="AC83" s="242"/>
      <c r="AD83" s="242"/>
      <c r="AE83" s="242"/>
      <c r="AF83" s="242"/>
      <c r="AG83" s="242"/>
      <c r="AH83" s="242"/>
      <c r="AI83" s="242">
        <v>77.3</v>
      </c>
      <c r="AJ83" s="242"/>
      <c r="AK83" s="242"/>
      <c r="AL83" s="242"/>
      <c r="AM83" s="242"/>
      <c r="AN83" s="242"/>
      <c r="AO83" s="242"/>
      <c r="AP83" s="242"/>
      <c r="AQ83" s="242"/>
      <c r="AR83" s="244"/>
      <c r="AS83" s="245"/>
      <c r="AT83" s="295"/>
      <c r="AU83" s="242"/>
      <c r="AV83" s="295"/>
      <c r="AW83" s="295"/>
      <c r="AX83" s="242">
        <v>4.47</v>
      </c>
      <c r="AY83" s="295">
        <v>12.24</v>
      </c>
      <c r="AZ83" s="295"/>
      <c r="BA83" s="250"/>
      <c r="BB83" s="244"/>
      <c r="BC83" s="296"/>
      <c r="BD83" s="295"/>
      <c r="BE83" s="295"/>
      <c r="BF83" s="295"/>
      <c r="BG83" s="295"/>
      <c r="BH83" s="295"/>
      <c r="BI83" s="295"/>
      <c r="BJ83" s="295"/>
      <c r="BK83" s="295"/>
      <c r="BL83" s="295"/>
      <c r="BM83" s="338"/>
      <c r="BN83" s="245">
        <v>0.97</v>
      </c>
      <c r="BO83" s="295">
        <v>2.4</v>
      </c>
      <c r="BP83" s="295">
        <v>2.5099999999999998</v>
      </c>
      <c r="BQ83" s="295"/>
      <c r="BR83" s="295"/>
      <c r="BS83" s="295"/>
      <c r="BT83" s="295"/>
      <c r="BU83" s="295"/>
      <c r="BV83" s="295"/>
      <c r="BW83" s="295"/>
      <c r="BX83" s="295"/>
      <c r="BY83" s="295"/>
      <c r="BZ83" s="295">
        <v>0.87</v>
      </c>
      <c r="CA83" s="295">
        <v>0.87</v>
      </c>
      <c r="CB83" s="295"/>
      <c r="CC83" s="295"/>
      <c r="CD83" s="242"/>
      <c r="CE83" s="295"/>
      <c r="CF83" s="295"/>
      <c r="CG83" s="295"/>
      <c r="CH83" s="295"/>
      <c r="CI83" s="242"/>
      <c r="CJ83" s="242"/>
      <c r="CK83" s="295"/>
      <c r="CL83" s="295"/>
      <c r="CM83" s="242"/>
      <c r="CN83" s="242"/>
      <c r="CO83" s="242"/>
      <c r="CP83" s="242"/>
      <c r="CQ83" s="242"/>
      <c r="CR83" s="295"/>
      <c r="CS83" s="295"/>
      <c r="CT83" s="295"/>
      <c r="CU83" s="295"/>
      <c r="CV83" s="295"/>
      <c r="CW83" s="338"/>
    </row>
    <row r="84" spans="1:101" ht="15.75">
      <c r="A84" s="284" t="s">
        <v>167</v>
      </c>
      <c r="B84" s="285" t="s">
        <v>103</v>
      </c>
      <c r="C84" s="286">
        <v>103.97999999999999</v>
      </c>
      <c r="D84" s="287">
        <v>0</v>
      </c>
      <c r="E84" s="288">
        <v>0</v>
      </c>
      <c r="F84" s="288">
        <v>0</v>
      </c>
      <c r="G84" s="288">
        <v>0</v>
      </c>
      <c r="H84" s="288">
        <v>0</v>
      </c>
      <c r="I84" s="288">
        <v>0</v>
      </c>
      <c r="J84" s="288">
        <v>0</v>
      </c>
      <c r="K84" s="288">
        <v>0</v>
      </c>
      <c r="L84" s="288">
        <v>0</v>
      </c>
      <c r="M84" s="288">
        <v>0</v>
      </c>
      <c r="N84" s="288">
        <v>0</v>
      </c>
      <c r="O84" s="288">
        <v>0</v>
      </c>
      <c r="P84" s="288">
        <v>0</v>
      </c>
      <c r="Q84" s="288">
        <v>0</v>
      </c>
      <c r="R84" s="288">
        <v>0</v>
      </c>
      <c r="S84" s="288">
        <v>0</v>
      </c>
      <c r="T84" s="286">
        <v>0</v>
      </c>
      <c r="U84" s="287">
        <v>0</v>
      </c>
      <c r="V84" s="288">
        <v>0</v>
      </c>
      <c r="W84" s="288">
        <v>0.73</v>
      </c>
      <c r="X84" s="288">
        <v>0</v>
      </c>
      <c r="Y84" s="288">
        <v>0.73</v>
      </c>
      <c r="Z84" s="288">
        <v>2.9</v>
      </c>
      <c r="AA84" s="288">
        <v>0.73</v>
      </c>
      <c r="AB84" s="288">
        <v>0</v>
      </c>
      <c r="AC84" s="288">
        <v>0</v>
      </c>
      <c r="AD84" s="288">
        <v>0</v>
      </c>
      <c r="AE84" s="288">
        <v>0</v>
      </c>
      <c r="AF84" s="288">
        <v>0</v>
      </c>
      <c r="AG84" s="288">
        <v>1.33</v>
      </c>
      <c r="AH84" s="288">
        <v>0</v>
      </c>
      <c r="AI84" s="288">
        <v>1.45</v>
      </c>
      <c r="AJ84" s="288">
        <v>1.47</v>
      </c>
      <c r="AK84" s="288">
        <v>0</v>
      </c>
      <c r="AL84" s="288">
        <v>0</v>
      </c>
      <c r="AM84" s="288">
        <v>0</v>
      </c>
      <c r="AN84" s="288">
        <v>0</v>
      </c>
      <c r="AO84" s="288">
        <v>1.46</v>
      </c>
      <c r="AP84" s="288">
        <v>1.46</v>
      </c>
      <c r="AQ84" s="288">
        <v>0</v>
      </c>
      <c r="AR84" s="286">
        <v>0</v>
      </c>
      <c r="AS84" s="287">
        <v>0</v>
      </c>
      <c r="AT84" s="288">
        <v>38.69</v>
      </c>
      <c r="AU84" s="288">
        <v>0</v>
      </c>
      <c r="AV84" s="288">
        <v>0</v>
      </c>
      <c r="AW84" s="288">
        <v>21.72</v>
      </c>
      <c r="AX84" s="288">
        <v>0</v>
      </c>
      <c r="AY84" s="288">
        <v>0</v>
      </c>
      <c r="AZ84" s="288">
        <v>0</v>
      </c>
      <c r="BA84" s="288">
        <v>0</v>
      </c>
      <c r="BB84" s="286">
        <v>0</v>
      </c>
      <c r="BC84" s="287">
        <v>0</v>
      </c>
      <c r="BD84" s="288">
        <v>0</v>
      </c>
      <c r="BE84" s="288">
        <v>0</v>
      </c>
      <c r="BF84" s="288">
        <v>0</v>
      </c>
      <c r="BG84" s="288">
        <v>0</v>
      </c>
      <c r="BH84" s="288">
        <v>0</v>
      </c>
      <c r="BI84" s="288">
        <v>0</v>
      </c>
      <c r="BJ84" s="288">
        <v>0</v>
      </c>
      <c r="BK84" s="288">
        <v>0</v>
      </c>
      <c r="BL84" s="288">
        <v>0</v>
      </c>
      <c r="BM84" s="286">
        <v>0</v>
      </c>
      <c r="BN84" s="287">
        <v>0</v>
      </c>
      <c r="BO84" s="288">
        <v>2.83</v>
      </c>
      <c r="BP84" s="288">
        <v>0</v>
      </c>
      <c r="BQ84" s="288">
        <v>0</v>
      </c>
      <c r="BR84" s="288">
        <v>0</v>
      </c>
      <c r="BS84" s="288">
        <v>0</v>
      </c>
      <c r="BT84" s="288">
        <v>0</v>
      </c>
      <c r="BU84" s="288">
        <v>2.82</v>
      </c>
      <c r="BV84" s="288">
        <v>0</v>
      </c>
      <c r="BW84" s="288">
        <v>0</v>
      </c>
      <c r="BX84" s="288">
        <v>0</v>
      </c>
      <c r="BY84" s="288">
        <v>0</v>
      </c>
      <c r="BZ84" s="288">
        <v>0</v>
      </c>
      <c r="CA84" s="288">
        <v>25.66</v>
      </c>
      <c r="CB84" s="288">
        <v>0</v>
      </c>
      <c r="CC84" s="288">
        <v>0</v>
      </c>
      <c r="CD84" s="288">
        <v>0</v>
      </c>
      <c r="CE84" s="288">
        <v>0</v>
      </c>
      <c r="CF84" s="288">
        <v>0</v>
      </c>
      <c r="CG84" s="288">
        <v>0</v>
      </c>
      <c r="CH84" s="288">
        <v>0</v>
      </c>
      <c r="CI84" s="288">
        <v>0</v>
      </c>
      <c r="CJ84" s="288">
        <v>0</v>
      </c>
      <c r="CK84" s="288">
        <v>0</v>
      </c>
      <c r="CL84" s="288">
        <v>0</v>
      </c>
      <c r="CM84" s="288">
        <v>0</v>
      </c>
      <c r="CN84" s="288">
        <v>0</v>
      </c>
      <c r="CO84" s="288">
        <v>0</v>
      </c>
      <c r="CP84" s="288">
        <v>0</v>
      </c>
      <c r="CQ84" s="288">
        <v>0</v>
      </c>
      <c r="CR84" s="288">
        <v>0</v>
      </c>
      <c r="CS84" s="288">
        <v>0</v>
      </c>
      <c r="CT84" s="288">
        <v>0</v>
      </c>
      <c r="CU84" s="288">
        <v>0</v>
      </c>
      <c r="CV84" s="288">
        <v>0</v>
      </c>
      <c r="CW84" s="286">
        <v>0</v>
      </c>
    </row>
    <row r="85" spans="1:101" s="275" customFormat="1" ht="15.75">
      <c r="A85" s="272" t="s">
        <v>168</v>
      </c>
      <c r="B85" s="232" t="s">
        <v>128</v>
      </c>
      <c r="C85" s="266">
        <v>0</v>
      </c>
      <c r="D85" s="234"/>
      <c r="E85" s="235"/>
      <c r="F85" s="235"/>
      <c r="G85" s="235"/>
      <c r="H85" s="235"/>
      <c r="I85" s="235"/>
      <c r="J85" s="250"/>
      <c r="K85" s="235"/>
      <c r="L85" s="235"/>
      <c r="M85" s="235"/>
      <c r="N85" s="250"/>
      <c r="O85" s="235"/>
      <c r="P85" s="250"/>
      <c r="Q85" s="250"/>
      <c r="R85" s="250"/>
      <c r="S85" s="250"/>
      <c r="T85" s="239"/>
      <c r="U85" s="249"/>
      <c r="V85" s="250"/>
      <c r="W85" s="250"/>
      <c r="X85" s="250"/>
      <c r="Y85" s="250"/>
      <c r="Z85" s="250"/>
      <c r="AA85" s="250"/>
      <c r="AB85" s="250"/>
      <c r="AC85" s="250"/>
      <c r="AD85" s="250"/>
      <c r="AE85" s="250"/>
      <c r="AF85" s="250"/>
      <c r="AG85" s="250"/>
      <c r="AH85" s="250"/>
      <c r="AI85" s="250"/>
      <c r="AJ85" s="250"/>
      <c r="AK85" s="250"/>
      <c r="AL85" s="250"/>
      <c r="AM85" s="250"/>
      <c r="AN85" s="250"/>
      <c r="AO85" s="250"/>
      <c r="AP85" s="250"/>
      <c r="AQ85" s="250"/>
      <c r="AR85" s="239"/>
      <c r="AS85" s="245"/>
      <c r="AT85" s="250"/>
      <c r="AU85" s="250"/>
      <c r="AV85" s="250"/>
      <c r="AW85" s="250"/>
      <c r="AX85" s="250"/>
      <c r="AY85" s="250"/>
      <c r="AZ85" s="250"/>
      <c r="BA85" s="242"/>
      <c r="BB85" s="252"/>
      <c r="BC85" s="234"/>
      <c r="BD85" s="235"/>
      <c r="BE85" s="235"/>
      <c r="BF85" s="235"/>
      <c r="BG85" s="235"/>
      <c r="BH85" s="235"/>
      <c r="BI85" s="235"/>
      <c r="BJ85" s="235"/>
      <c r="BK85" s="235"/>
      <c r="BL85" s="235"/>
      <c r="BM85" s="239"/>
      <c r="BN85" s="249"/>
      <c r="BO85" s="250"/>
      <c r="BP85" s="235"/>
      <c r="BQ85" s="235"/>
      <c r="BR85" s="235"/>
      <c r="BS85" s="235"/>
      <c r="BT85" s="235"/>
      <c r="BU85" s="235"/>
      <c r="BV85" s="235"/>
      <c r="BW85" s="235"/>
      <c r="BX85" s="235"/>
      <c r="BY85" s="235"/>
      <c r="BZ85" s="235"/>
      <c r="CA85" s="235"/>
      <c r="CB85" s="235"/>
      <c r="CC85" s="235"/>
      <c r="CD85" s="235"/>
      <c r="CE85" s="235"/>
      <c r="CF85" s="235"/>
      <c r="CG85" s="235"/>
      <c r="CH85" s="235"/>
      <c r="CI85" s="235"/>
      <c r="CJ85" s="235"/>
      <c r="CK85" s="235"/>
      <c r="CL85" s="235"/>
      <c r="CM85" s="235"/>
      <c r="CN85" s="235"/>
      <c r="CO85" s="235"/>
      <c r="CP85" s="235"/>
      <c r="CQ85" s="235"/>
      <c r="CR85" s="235"/>
      <c r="CS85" s="235"/>
      <c r="CT85" s="235"/>
      <c r="CU85" s="235"/>
      <c r="CV85" s="235"/>
      <c r="CW85" s="239"/>
    </row>
    <row r="86" spans="1:101" s="275" customFormat="1" ht="15.75">
      <c r="A86" s="272" t="s">
        <v>169</v>
      </c>
      <c r="B86" s="232" t="s">
        <v>103</v>
      </c>
      <c r="C86" s="233">
        <v>0</v>
      </c>
      <c r="D86" s="245"/>
      <c r="E86" s="242"/>
      <c r="F86" s="242"/>
      <c r="G86" s="242"/>
      <c r="H86" s="242"/>
      <c r="I86" s="242"/>
      <c r="J86" s="242"/>
      <c r="K86" s="242"/>
      <c r="L86" s="242"/>
      <c r="M86" s="242"/>
      <c r="N86" s="242"/>
      <c r="O86" s="242"/>
      <c r="P86" s="242"/>
      <c r="Q86" s="242"/>
      <c r="R86" s="242"/>
      <c r="S86" s="242"/>
      <c r="T86" s="244"/>
      <c r="U86" s="245"/>
      <c r="V86" s="242"/>
      <c r="W86" s="242"/>
      <c r="X86" s="242"/>
      <c r="Y86" s="242"/>
      <c r="Z86" s="242"/>
      <c r="AA86" s="242"/>
      <c r="AB86" s="242"/>
      <c r="AC86" s="242"/>
      <c r="AD86" s="242"/>
      <c r="AE86" s="242"/>
      <c r="AF86" s="242"/>
      <c r="AG86" s="242"/>
      <c r="AH86" s="242"/>
      <c r="AI86" s="242"/>
      <c r="AJ86" s="242"/>
      <c r="AK86" s="242"/>
      <c r="AL86" s="242"/>
      <c r="AM86" s="242"/>
      <c r="AN86" s="242"/>
      <c r="AO86" s="242"/>
      <c r="AP86" s="242"/>
      <c r="AQ86" s="242"/>
      <c r="AR86" s="244"/>
      <c r="AS86" s="245"/>
      <c r="AT86" s="242"/>
      <c r="AU86" s="242"/>
      <c r="AV86" s="242"/>
      <c r="AW86" s="242"/>
      <c r="AX86" s="242"/>
      <c r="AY86" s="242"/>
      <c r="AZ86" s="242"/>
      <c r="BA86" s="242"/>
      <c r="BB86" s="244"/>
      <c r="BC86" s="245"/>
      <c r="BD86" s="242"/>
      <c r="BE86" s="242"/>
      <c r="BF86" s="242"/>
      <c r="BG86" s="242"/>
      <c r="BH86" s="242"/>
      <c r="BI86" s="242"/>
      <c r="BJ86" s="242"/>
      <c r="BK86" s="242"/>
      <c r="BL86" s="242"/>
      <c r="BM86" s="244"/>
      <c r="BN86" s="245"/>
      <c r="BO86" s="242"/>
      <c r="BP86" s="242"/>
      <c r="BQ86" s="242"/>
      <c r="BR86" s="242"/>
      <c r="BS86" s="242"/>
      <c r="BT86" s="242"/>
      <c r="BU86" s="242"/>
      <c r="BV86" s="242"/>
      <c r="BW86" s="242"/>
      <c r="BX86" s="242"/>
      <c r="BY86" s="242"/>
      <c r="BZ86" s="242"/>
      <c r="CA86" s="242"/>
      <c r="CB86" s="242"/>
      <c r="CC86" s="242"/>
      <c r="CD86" s="242"/>
      <c r="CE86" s="242"/>
      <c r="CF86" s="242"/>
      <c r="CG86" s="242"/>
      <c r="CH86" s="242"/>
      <c r="CI86" s="242"/>
      <c r="CJ86" s="242"/>
      <c r="CK86" s="242"/>
      <c r="CL86" s="242"/>
      <c r="CM86" s="242"/>
      <c r="CN86" s="242"/>
      <c r="CO86" s="242"/>
      <c r="CP86" s="242"/>
      <c r="CQ86" s="242"/>
      <c r="CR86" s="242"/>
      <c r="CS86" s="242"/>
      <c r="CT86" s="242"/>
      <c r="CU86" s="242"/>
      <c r="CV86" s="242"/>
      <c r="CW86" s="244"/>
    </row>
    <row r="87" spans="1:101" ht="15.75">
      <c r="A87" s="267" t="s">
        <v>170</v>
      </c>
      <c r="B87" s="232" t="s">
        <v>122</v>
      </c>
      <c r="C87" s="268">
        <v>108</v>
      </c>
      <c r="D87" s="234"/>
      <c r="E87" s="235"/>
      <c r="F87" s="282"/>
      <c r="G87" s="241"/>
      <c r="H87" s="241"/>
      <c r="I87" s="241"/>
      <c r="J87" s="235"/>
      <c r="K87" s="282"/>
      <c r="L87" s="282"/>
      <c r="M87" s="282"/>
      <c r="N87" s="282"/>
      <c r="O87" s="282"/>
      <c r="P87" s="235"/>
      <c r="Q87" s="282"/>
      <c r="R87" s="282"/>
      <c r="S87" s="282"/>
      <c r="T87" s="300"/>
      <c r="U87" s="240"/>
      <c r="V87" s="235"/>
      <c r="W87" s="235">
        <v>1</v>
      </c>
      <c r="X87" s="282"/>
      <c r="Y87" s="282">
        <v>1</v>
      </c>
      <c r="Z87" s="282">
        <v>4</v>
      </c>
      <c r="AA87" s="282">
        <v>1</v>
      </c>
      <c r="AB87" s="235"/>
      <c r="AC87" s="282"/>
      <c r="AD87" s="282"/>
      <c r="AE87" s="282"/>
      <c r="AF87" s="235"/>
      <c r="AG87" s="282">
        <v>1</v>
      </c>
      <c r="AH87" s="282"/>
      <c r="AI87" s="282">
        <v>2</v>
      </c>
      <c r="AJ87" s="282">
        <v>2</v>
      </c>
      <c r="AK87" s="282"/>
      <c r="AL87" s="235"/>
      <c r="AM87" s="235"/>
      <c r="AN87" s="235"/>
      <c r="AO87" s="282">
        <v>2</v>
      </c>
      <c r="AP87" s="282">
        <v>2</v>
      </c>
      <c r="AQ87" s="282"/>
      <c r="AR87" s="300"/>
      <c r="AS87" s="240"/>
      <c r="AT87" s="236">
        <v>40</v>
      </c>
      <c r="AU87" s="301"/>
      <c r="AV87" s="260"/>
      <c r="AW87" s="260">
        <v>20</v>
      </c>
      <c r="AX87" s="301"/>
      <c r="AY87" s="236"/>
      <c r="AZ87" s="301"/>
      <c r="BA87" s="260"/>
      <c r="BB87" s="281"/>
      <c r="BC87" s="294"/>
      <c r="BD87" s="282"/>
      <c r="BE87" s="282"/>
      <c r="BF87" s="282"/>
      <c r="BG87" s="282"/>
      <c r="BH87" s="282"/>
      <c r="BI87" s="241"/>
      <c r="BJ87" s="282"/>
      <c r="BK87" s="282"/>
      <c r="BL87" s="235"/>
      <c r="BM87" s="300"/>
      <c r="BN87" s="294"/>
      <c r="BO87" s="282">
        <v>1</v>
      </c>
      <c r="BP87" s="282"/>
      <c r="BQ87" s="282"/>
      <c r="BR87" s="235"/>
      <c r="BS87" s="282"/>
      <c r="BT87" s="282"/>
      <c r="BU87" s="282">
        <v>1</v>
      </c>
      <c r="BV87" s="282"/>
      <c r="BW87" s="235"/>
      <c r="BX87" s="282"/>
      <c r="BY87" s="282"/>
      <c r="BZ87" s="235"/>
      <c r="CA87" s="282">
        <v>30</v>
      </c>
      <c r="CB87" s="282"/>
      <c r="CC87" s="282"/>
      <c r="CD87" s="235"/>
      <c r="CE87" s="282"/>
      <c r="CF87" s="282"/>
      <c r="CG87" s="282"/>
      <c r="CH87" s="282"/>
      <c r="CI87" s="282"/>
      <c r="CJ87" s="235"/>
      <c r="CK87" s="282"/>
      <c r="CL87" s="282"/>
      <c r="CM87" s="235"/>
      <c r="CN87" s="282"/>
      <c r="CO87" s="235"/>
      <c r="CP87" s="235"/>
      <c r="CQ87" s="235"/>
      <c r="CR87" s="235"/>
      <c r="CS87" s="282"/>
      <c r="CT87" s="282"/>
      <c r="CU87" s="235"/>
      <c r="CV87" s="282"/>
      <c r="CW87" s="300"/>
    </row>
    <row r="88" spans="1:101" ht="15.75">
      <c r="A88" s="267" t="s">
        <v>171</v>
      </c>
      <c r="B88" s="232" t="s">
        <v>103</v>
      </c>
      <c r="C88" s="233">
        <v>103.97999999999999</v>
      </c>
      <c r="D88" s="245"/>
      <c r="E88" s="242"/>
      <c r="F88" s="295"/>
      <c r="G88" s="295"/>
      <c r="H88" s="295"/>
      <c r="I88" s="295"/>
      <c r="J88" s="242"/>
      <c r="K88" s="295"/>
      <c r="L88" s="295"/>
      <c r="M88" s="295"/>
      <c r="N88" s="295"/>
      <c r="O88" s="295"/>
      <c r="P88" s="242"/>
      <c r="Q88" s="295"/>
      <c r="R88" s="295"/>
      <c r="S88" s="295"/>
      <c r="T88" s="338"/>
      <c r="U88" s="255"/>
      <c r="V88" s="243"/>
      <c r="W88" s="243">
        <v>0.73</v>
      </c>
      <c r="X88" s="242"/>
      <c r="Y88" s="242">
        <v>0.73</v>
      </c>
      <c r="Z88" s="242">
        <v>2.9</v>
      </c>
      <c r="AA88" s="242">
        <v>0.73</v>
      </c>
      <c r="AB88" s="242"/>
      <c r="AC88" s="242"/>
      <c r="AD88" s="242"/>
      <c r="AE88" s="242"/>
      <c r="AF88" s="242"/>
      <c r="AG88" s="242">
        <v>1.33</v>
      </c>
      <c r="AH88" s="242"/>
      <c r="AI88" s="242">
        <v>1.45</v>
      </c>
      <c r="AJ88" s="242">
        <v>1.47</v>
      </c>
      <c r="AK88" s="242"/>
      <c r="AL88" s="242"/>
      <c r="AM88" s="242"/>
      <c r="AN88" s="242"/>
      <c r="AO88" s="242">
        <v>1.46</v>
      </c>
      <c r="AP88" s="242">
        <v>1.46</v>
      </c>
      <c r="AQ88" s="242"/>
      <c r="AR88" s="338"/>
      <c r="AS88" s="245"/>
      <c r="AT88" s="295">
        <v>38.69</v>
      </c>
      <c r="AU88" s="295"/>
      <c r="AV88" s="295"/>
      <c r="AW88" s="295">
        <v>21.72</v>
      </c>
      <c r="AX88" s="295"/>
      <c r="AY88" s="295"/>
      <c r="AZ88" s="295"/>
      <c r="BA88" s="250"/>
      <c r="BB88" s="252"/>
      <c r="BC88" s="296"/>
      <c r="BD88" s="295"/>
      <c r="BE88" s="295"/>
      <c r="BF88" s="295"/>
      <c r="BG88" s="295"/>
      <c r="BH88" s="295"/>
      <c r="BI88" s="243"/>
      <c r="BJ88" s="295"/>
      <c r="BK88" s="295"/>
      <c r="BL88" s="243"/>
      <c r="BM88" s="244"/>
      <c r="BN88" s="245"/>
      <c r="BO88" s="295">
        <v>2.83</v>
      </c>
      <c r="BP88" s="295"/>
      <c r="BQ88" s="295"/>
      <c r="BR88" s="295"/>
      <c r="BS88" s="295"/>
      <c r="BT88" s="295"/>
      <c r="BU88" s="295">
        <v>2.82</v>
      </c>
      <c r="BV88" s="295"/>
      <c r="BW88" s="295"/>
      <c r="BX88" s="295"/>
      <c r="BY88" s="295"/>
      <c r="BZ88" s="295"/>
      <c r="CA88" s="295">
        <v>25.66</v>
      </c>
      <c r="CB88" s="295"/>
      <c r="CC88" s="295"/>
      <c r="CD88" s="242"/>
      <c r="CE88" s="295"/>
      <c r="CF88" s="295"/>
      <c r="CG88" s="295"/>
      <c r="CH88" s="295"/>
      <c r="CI88" s="295"/>
      <c r="CJ88" s="242"/>
      <c r="CK88" s="295"/>
      <c r="CL88" s="295"/>
      <c r="CM88" s="242"/>
      <c r="CN88" s="295"/>
      <c r="CO88" s="242"/>
      <c r="CP88" s="242"/>
      <c r="CQ88" s="242"/>
      <c r="CR88" s="295"/>
      <c r="CS88" s="295"/>
      <c r="CT88" s="295"/>
      <c r="CU88" s="295"/>
      <c r="CV88" s="295"/>
      <c r="CW88" s="338"/>
    </row>
    <row r="89" spans="1:101" s="275" customFormat="1" ht="15.75">
      <c r="A89" s="272" t="s">
        <v>172</v>
      </c>
      <c r="B89" s="232" t="s">
        <v>122</v>
      </c>
      <c r="C89" s="268">
        <v>0</v>
      </c>
      <c r="D89" s="234"/>
      <c r="E89" s="235"/>
      <c r="F89" s="235"/>
      <c r="G89" s="235"/>
      <c r="H89" s="235"/>
      <c r="I89" s="235"/>
      <c r="J89" s="235"/>
      <c r="K89" s="235"/>
      <c r="L89" s="235"/>
      <c r="M89" s="235"/>
      <c r="N89" s="235"/>
      <c r="O89" s="235"/>
      <c r="P89" s="235"/>
      <c r="Q89" s="235"/>
      <c r="R89" s="235"/>
      <c r="S89" s="235"/>
      <c r="T89" s="239"/>
      <c r="U89" s="234"/>
      <c r="V89" s="235"/>
      <c r="W89" s="235"/>
      <c r="X89" s="235"/>
      <c r="Y89" s="235"/>
      <c r="Z89" s="235"/>
      <c r="AA89" s="235"/>
      <c r="AB89" s="235"/>
      <c r="AC89" s="235"/>
      <c r="AD89" s="235"/>
      <c r="AE89" s="235"/>
      <c r="AF89" s="235"/>
      <c r="AG89" s="235"/>
      <c r="AH89" s="235"/>
      <c r="AI89" s="235"/>
      <c r="AJ89" s="235"/>
      <c r="AK89" s="235"/>
      <c r="AL89" s="235"/>
      <c r="AM89" s="235"/>
      <c r="AN89" s="235"/>
      <c r="AO89" s="235"/>
      <c r="AP89" s="235"/>
      <c r="AQ89" s="235"/>
      <c r="AR89" s="239"/>
      <c r="AS89" s="269"/>
      <c r="AT89" s="260"/>
      <c r="AU89" s="260"/>
      <c r="AV89" s="260"/>
      <c r="AW89" s="260"/>
      <c r="AX89" s="260"/>
      <c r="AY89" s="260"/>
      <c r="AZ89" s="260"/>
      <c r="BA89" s="260"/>
      <c r="BB89" s="281"/>
      <c r="BC89" s="234"/>
      <c r="BD89" s="235"/>
      <c r="BE89" s="235"/>
      <c r="BF89" s="235"/>
      <c r="BG89" s="235"/>
      <c r="BH89" s="235"/>
      <c r="BI89" s="235"/>
      <c r="BJ89" s="235"/>
      <c r="BK89" s="235"/>
      <c r="BL89" s="235"/>
      <c r="BM89" s="239"/>
      <c r="BN89" s="234"/>
      <c r="BO89" s="235"/>
      <c r="BP89" s="235"/>
      <c r="BQ89" s="235"/>
      <c r="BR89" s="235"/>
      <c r="BS89" s="235"/>
      <c r="BT89" s="235"/>
      <c r="BU89" s="235"/>
      <c r="BV89" s="235"/>
      <c r="BW89" s="235"/>
      <c r="BX89" s="235"/>
      <c r="BY89" s="235"/>
      <c r="BZ89" s="235"/>
      <c r="CA89" s="235"/>
      <c r="CB89" s="235"/>
      <c r="CC89" s="235"/>
      <c r="CD89" s="235"/>
      <c r="CE89" s="235"/>
      <c r="CF89" s="235"/>
      <c r="CG89" s="235"/>
      <c r="CH89" s="235"/>
      <c r="CI89" s="235"/>
      <c r="CJ89" s="235"/>
      <c r="CK89" s="235"/>
      <c r="CL89" s="235"/>
      <c r="CM89" s="235"/>
      <c r="CN89" s="235"/>
      <c r="CO89" s="235"/>
      <c r="CP89" s="235"/>
      <c r="CQ89" s="235"/>
      <c r="CR89" s="235"/>
      <c r="CS89" s="235"/>
      <c r="CT89" s="235"/>
      <c r="CU89" s="235"/>
      <c r="CV89" s="235"/>
      <c r="CW89" s="239"/>
    </row>
    <row r="90" spans="1:101" s="275" customFormat="1" ht="18.75" customHeight="1">
      <c r="A90" s="272"/>
      <c r="B90" s="232" t="s">
        <v>103</v>
      </c>
      <c r="C90" s="233">
        <v>0</v>
      </c>
      <c r="D90" s="245"/>
      <c r="E90" s="242"/>
      <c r="F90" s="242"/>
      <c r="G90" s="242"/>
      <c r="H90" s="242"/>
      <c r="I90" s="242"/>
      <c r="J90" s="242"/>
      <c r="K90" s="242"/>
      <c r="L90" s="242"/>
      <c r="M90" s="242"/>
      <c r="N90" s="242"/>
      <c r="O90" s="242"/>
      <c r="P90" s="242"/>
      <c r="Q90" s="242"/>
      <c r="R90" s="242"/>
      <c r="S90" s="242"/>
      <c r="T90" s="244"/>
      <c r="U90" s="245"/>
      <c r="V90" s="242"/>
      <c r="W90" s="242"/>
      <c r="X90" s="242"/>
      <c r="Y90" s="242"/>
      <c r="Z90" s="242"/>
      <c r="AA90" s="242"/>
      <c r="AB90" s="242"/>
      <c r="AC90" s="242"/>
      <c r="AD90" s="242"/>
      <c r="AE90" s="242"/>
      <c r="AF90" s="242"/>
      <c r="AG90" s="242"/>
      <c r="AH90" s="242"/>
      <c r="AI90" s="242"/>
      <c r="AJ90" s="242"/>
      <c r="AK90" s="242"/>
      <c r="AL90" s="242"/>
      <c r="AM90" s="242"/>
      <c r="AN90" s="242"/>
      <c r="AO90" s="242"/>
      <c r="AP90" s="242"/>
      <c r="AQ90" s="242"/>
      <c r="AR90" s="244"/>
      <c r="AS90" s="245"/>
      <c r="AT90" s="242"/>
      <c r="AU90" s="242"/>
      <c r="AV90" s="242"/>
      <c r="AW90" s="242"/>
      <c r="AX90" s="242"/>
      <c r="AY90" s="242"/>
      <c r="AZ90" s="242"/>
      <c r="BA90" s="250"/>
      <c r="BB90" s="252"/>
      <c r="BC90" s="245"/>
      <c r="BD90" s="242"/>
      <c r="BE90" s="242"/>
      <c r="BF90" s="242"/>
      <c r="BG90" s="242"/>
      <c r="BH90" s="242"/>
      <c r="BI90" s="242"/>
      <c r="BJ90" s="242"/>
      <c r="BK90" s="242"/>
      <c r="BL90" s="242"/>
      <c r="BM90" s="244"/>
      <c r="BN90" s="245"/>
      <c r="BO90" s="242"/>
      <c r="BP90" s="242"/>
      <c r="BQ90" s="242"/>
      <c r="BR90" s="242"/>
      <c r="BS90" s="242"/>
      <c r="BT90" s="242"/>
      <c r="BU90" s="242"/>
      <c r="BV90" s="242"/>
      <c r="BW90" s="242"/>
      <c r="BX90" s="242"/>
      <c r="BY90" s="242"/>
      <c r="BZ90" s="242"/>
      <c r="CA90" s="242"/>
      <c r="CB90" s="242"/>
      <c r="CC90" s="242"/>
      <c r="CD90" s="242"/>
      <c r="CE90" s="242"/>
      <c r="CF90" s="242"/>
      <c r="CG90" s="242"/>
      <c r="CH90" s="242"/>
      <c r="CI90" s="242"/>
      <c r="CJ90" s="242"/>
      <c r="CK90" s="242"/>
      <c r="CL90" s="242"/>
      <c r="CM90" s="242"/>
      <c r="CN90" s="242"/>
      <c r="CO90" s="242"/>
      <c r="CP90" s="242"/>
      <c r="CQ90" s="242"/>
      <c r="CR90" s="242"/>
      <c r="CS90" s="242"/>
      <c r="CT90" s="242"/>
      <c r="CU90" s="242"/>
      <c r="CV90" s="242"/>
      <c r="CW90" s="244"/>
    </row>
    <row r="91" spans="1:101" s="275" customFormat="1" ht="18.75" customHeight="1">
      <c r="A91" s="302" t="s">
        <v>173</v>
      </c>
      <c r="B91" s="303" t="s">
        <v>103</v>
      </c>
      <c r="C91" s="304">
        <v>0</v>
      </c>
      <c r="D91" s="305"/>
      <c r="E91" s="306"/>
      <c r="F91" s="306"/>
      <c r="G91" s="306"/>
      <c r="H91" s="306"/>
      <c r="I91" s="306"/>
      <c r="J91" s="306"/>
      <c r="K91" s="306"/>
      <c r="L91" s="306"/>
      <c r="M91" s="306"/>
      <c r="N91" s="306"/>
      <c r="O91" s="306"/>
      <c r="P91" s="306"/>
      <c r="Q91" s="306"/>
      <c r="R91" s="306"/>
      <c r="S91" s="306"/>
      <c r="T91" s="307"/>
      <c r="U91" s="305"/>
      <c r="V91" s="306"/>
      <c r="W91" s="306"/>
      <c r="X91" s="306"/>
      <c r="Y91" s="306"/>
      <c r="Z91" s="306"/>
      <c r="AA91" s="306"/>
      <c r="AB91" s="306"/>
      <c r="AC91" s="306"/>
      <c r="AD91" s="306"/>
      <c r="AE91" s="306"/>
      <c r="AF91" s="306"/>
      <c r="AG91" s="306"/>
      <c r="AH91" s="306"/>
      <c r="AI91" s="306"/>
      <c r="AJ91" s="306"/>
      <c r="AK91" s="306"/>
      <c r="AL91" s="306"/>
      <c r="AM91" s="306"/>
      <c r="AN91" s="306"/>
      <c r="AO91" s="306"/>
      <c r="AP91" s="306"/>
      <c r="AQ91" s="306"/>
      <c r="AR91" s="307"/>
      <c r="AS91" s="305"/>
      <c r="AT91" s="306"/>
      <c r="AU91" s="306"/>
      <c r="AV91" s="306"/>
      <c r="AW91" s="306"/>
      <c r="AX91" s="306"/>
      <c r="AY91" s="306"/>
      <c r="AZ91" s="306"/>
      <c r="BA91" s="342"/>
      <c r="BB91" s="309"/>
      <c r="BC91" s="305"/>
      <c r="BD91" s="306"/>
      <c r="BE91" s="306"/>
      <c r="BF91" s="306"/>
      <c r="BG91" s="306"/>
      <c r="BH91" s="306"/>
      <c r="BI91" s="306"/>
      <c r="BJ91" s="306"/>
      <c r="BK91" s="306"/>
      <c r="BL91" s="306"/>
      <c r="BM91" s="307"/>
      <c r="BN91" s="305"/>
      <c r="BO91" s="306"/>
      <c r="BP91" s="306"/>
      <c r="BQ91" s="306"/>
      <c r="BR91" s="306"/>
      <c r="BS91" s="306"/>
      <c r="BT91" s="306"/>
      <c r="BU91" s="306"/>
      <c r="BV91" s="306"/>
      <c r="BW91" s="306"/>
      <c r="BX91" s="306"/>
      <c r="BY91" s="306"/>
      <c r="BZ91" s="306"/>
      <c r="CA91" s="306"/>
      <c r="CB91" s="306"/>
      <c r="CC91" s="306"/>
      <c r="CD91" s="306"/>
      <c r="CE91" s="306"/>
      <c r="CF91" s="306"/>
      <c r="CG91" s="306"/>
      <c r="CH91" s="306"/>
      <c r="CI91" s="306"/>
      <c r="CJ91" s="306"/>
      <c r="CK91" s="306"/>
      <c r="CL91" s="306"/>
      <c r="CM91" s="306"/>
      <c r="CN91" s="306"/>
      <c r="CO91" s="306"/>
      <c r="CP91" s="306"/>
      <c r="CQ91" s="306"/>
      <c r="CR91" s="306"/>
      <c r="CS91" s="306"/>
      <c r="CT91" s="306"/>
      <c r="CU91" s="306"/>
      <c r="CV91" s="306"/>
      <c r="CW91" s="307"/>
    </row>
    <row r="92" spans="1:101" s="275" customFormat="1" ht="18.75" customHeight="1">
      <c r="A92" s="317" t="s">
        <v>174</v>
      </c>
      <c r="B92" s="282" t="s">
        <v>103</v>
      </c>
      <c r="C92" s="233">
        <v>0</v>
      </c>
      <c r="D92" s="245"/>
      <c r="E92" s="242"/>
      <c r="F92" s="242"/>
      <c r="G92" s="242"/>
      <c r="H92" s="242"/>
      <c r="I92" s="242"/>
      <c r="J92" s="242"/>
      <c r="K92" s="242"/>
      <c r="L92" s="242"/>
      <c r="M92" s="242"/>
      <c r="N92" s="242"/>
      <c r="O92" s="242"/>
      <c r="P92" s="242"/>
      <c r="Q92" s="242"/>
      <c r="R92" s="242"/>
      <c r="S92" s="242"/>
      <c r="T92" s="244"/>
      <c r="U92" s="245"/>
      <c r="V92" s="242"/>
      <c r="W92" s="242"/>
      <c r="X92" s="242"/>
      <c r="Y92" s="242"/>
      <c r="Z92" s="242"/>
      <c r="AA92" s="242"/>
      <c r="AB92" s="242"/>
      <c r="AC92" s="242"/>
      <c r="AD92" s="242"/>
      <c r="AE92" s="242"/>
      <c r="AF92" s="242"/>
      <c r="AG92" s="242"/>
      <c r="AH92" s="242"/>
      <c r="AI92" s="242"/>
      <c r="AJ92" s="242"/>
      <c r="AK92" s="242"/>
      <c r="AL92" s="242"/>
      <c r="AM92" s="242"/>
      <c r="AN92" s="242"/>
      <c r="AO92" s="242"/>
      <c r="AP92" s="242"/>
      <c r="AQ92" s="242"/>
      <c r="AR92" s="244"/>
      <c r="AS92" s="245"/>
      <c r="AT92" s="242"/>
      <c r="AU92" s="242"/>
      <c r="AV92" s="242"/>
      <c r="AW92" s="242"/>
      <c r="AX92" s="242"/>
      <c r="AY92" s="242"/>
      <c r="AZ92" s="242"/>
      <c r="BA92" s="250"/>
      <c r="BB92" s="252"/>
      <c r="BC92" s="245"/>
      <c r="BD92" s="242"/>
      <c r="BE92" s="242"/>
      <c r="BF92" s="242"/>
      <c r="BG92" s="242"/>
      <c r="BH92" s="242"/>
      <c r="BI92" s="242"/>
      <c r="BJ92" s="242"/>
      <c r="BK92" s="242"/>
      <c r="BL92" s="242"/>
      <c r="BM92" s="244"/>
      <c r="BN92" s="245"/>
      <c r="BO92" s="242"/>
      <c r="BP92" s="242"/>
      <c r="BQ92" s="242"/>
      <c r="BR92" s="242"/>
      <c r="BS92" s="242"/>
      <c r="BT92" s="242"/>
      <c r="BU92" s="242"/>
      <c r="BV92" s="242"/>
      <c r="BW92" s="242"/>
      <c r="BX92" s="242"/>
      <c r="BY92" s="242"/>
      <c r="BZ92" s="242"/>
      <c r="CA92" s="242"/>
      <c r="CB92" s="242"/>
      <c r="CC92" s="242"/>
      <c r="CD92" s="242"/>
      <c r="CE92" s="242"/>
      <c r="CF92" s="242"/>
      <c r="CG92" s="242"/>
      <c r="CH92" s="242"/>
      <c r="CI92" s="242"/>
      <c r="CJ92" s="242"/>
      <c r="CK92" s="242"/>
      <c r="CL92" s="242"/>
      <c r="CM92" s="242"/>
      <c r="CN92" s="242"/>
      <c r="CO92" s="242"/>
      <c r="CP92" s="242"/>
      <c r="CQ92" s="242"/>
      <c r="CR92" s="242"/>
      <c r="CS92" s="242"/>
      <c r="CT92" s="242"/>
      <c r="CU92" s="242"/>
      <c r="CV92" s="242"/>
      <c r="CW92" s="244"/>
    </row>
    <row r="93" spans="1:101" s="275" customFormat="1" ht="18.75" customHeight="1">
      <c r="A93" s="317" t="s">
        <v>175</v>
      </c>
      <c r="B93" s="282" t="s">
        <v>103</v>
      </c>
      <c r="C93" s="233">
        <v>0</v>
      </c>
      <c r="D93" s="245"/>
      <c r="E93" s="242"/>
      <c r="F93" s="242"/>
      <c r="G93" s="242"/>
      <c r="H93" s="242"/>
      <c r="I93" s="242"/>
      <c r="J93" s="242"/>
      <c r="K93" s="242"/>
      <c r="L93" s="242"/>
      <c r="M93" s="242"/>
      <c r="N93" s="242"/>
      <c r="O93" s="242"/>
      <c r="P93" s="242"/>
      <c r="Q93" s="242"/>
      <c r="R93" s="242"/>
      <c r="S93" s="242"/>
      <c r="T93" s="244"/>
      <c r="U93" s="245"/>
      <c r="V93" s="242"/>
      <c r="W93" s="242"/>
      <c r="X93" s="242"/>
      <c r="Y93" s="242"/>
      <c r="Z93" s="242"/>
      <c r="AA93" s="242"/>
      <c r="AB93" s="242"/>
      <c r="AC93" s="242"/>
      <c r="AD93" s="242"/>
      <c r="AE93" s="242"/>
      <c r="AF93" s="242"/>
      <c r="AG93" s="242"/>
      <c r="AH93" s="242"/>
      <c r="AI93" s="242"/>
      <c r="AJ93" s="242"/>
      <c r="AK93" s="242"/>
      <c r="AL93" s="242"/>
      <c r="AM93" s="242"/>
      <c r="AN93" s="242"/>
      <c r="AO93" s="242"/>
      <c r="AP93" s="242"/>
      <c r="AQ93" s="242"/>
      <c r="AR93" s="244"/>
      <c r="AS93" s="245"/>
      <c r="AT93" s="242"/>
      <c r="AU93" s="242"/>
      <c r="AV93" s="242"/>
      <c r="AW93" s="242"/>
      <c r="AX93" s="242"/>
      <c r="AY93" s="242"/>
      <c r="AZ93" s="242"/>
      <c r="BA93" s="250"/>
      <c r="BB93" s="252"/>
      <c r="BC93" s="245"/>
      <c r="BD93" s="242"/>
      <c r="BE93" s="242"/>
      <c r="BF93" s="242"/>
      <c r="BG93" s="242"/>
      <c r="BH93" s="242"/>
      <c r="BI93" s="242"/>
      <c r="BJ93" s="242"/>
      <c r="BK93" s="242"/>
      <c r="BL93" s="242"/>
      <c r="BM93" s="244"/>
      <c r="BN93" s="245"/>
      <c r="BO93" s="242"/>
      <c r="BP93" s="242"/>
      <c r="BQ93" s="242"/>
      <c r="BR93" s="242"/>
      <c r="BS93" s="242"/>
      <c r="BT93" s="242"/>
      <c r="BU93" s="242"/>
      <c r="BV93" s="242"/>
      <c r="BW93" s="242"/>
      <c r="BX93" s="242"/>
      <c r="BY93" s="242"/>
      <c r="BZ93" s="242"/>
      <c r="CA93" s="242"/>
      <c r="CB93" s="242"/>
      <c r="CC93" s="242"/>
      <c r="CD93" s="242"/>
      <c r="CE93" s="242"/>
      <c r="CF93" s="242"/>
      <c r="CG93" s="242"/>
      <c r="CH93" s="242"/>
      <c r="CI93" s="242"/>
      <c r="CJ93" s="242"/>
      <c r="CK93" s="242"/>
      <c r="CL93" s="242"/>
      <c r="CM93" s="242"/>
      <c r="CN93" s="242"/>
      <c r="CO93" s="242"/>
      <c r="CP93" s="242"/>
      <c r="CQ93" s="242"/>
      <c r="CR93" s="242"/>
      <c r="CS93" s="242"/>
      <c r="CT93" s="242"/>
      <c r="CU93" s="242"/>
      <c r="CV93" s="242"/>
      <c r="CW93" s="244"/>
    </row>
    <row r="94" spans="1:101" ht="15.75">
      <c r="A94" s="311" t="s">
        <v>176</v>
      </c>
      <c r="B94" s="299" t="s">
        <v>103</v>
      </c>
      <c r="C94" s="233">
        <v>185.87999999999997</v>
      </c>
      <c r="D94" s="240">
        <v>0</v>
      </c>
      <c r="E94" s="235">
        <v>0</v>
      </c>
      <c r="F94" s="236">
        <v>0</v>
      </c>
      <c r="G94" s="235">
        <v>0</v>
      </c>
      <c r="H94" s="236">
        <v>0</v>
      </c>
      <c r="I94" s="236">
        <v>0</v>
      </c>
      <c r="J94" s="235">
        <v>0</v>
      </c>
      <c r="K94" s="236">
        <v>0</v>
      </c>
      <c r="L94" s="236">
        <v>0</v>
      </c>
      <c r="M94" s="236">
        <v>0</v>
      </c>
      <c r="N94" s="236">
        <v>0</v>
      </c>
      <c r="O94" s="236">
        <v>0</v>
      </c>
      <c r="P94" s="235">
        <v>0</v>
      </c>
      <c r="Q94" s="236">
        <v>0</v>
      </c>
      <c r="R94" s="236">
        <v>0</v>
      </c>
      <c r="S94" s="236">
        <v>0</v>
      </c>
      <c r="T94" s="237">
        <v>13.29</v>
      </c>
      <c r="U94" s="240">
        <v>0</v>
      </c>
      <c r="V94" s="235">
        <v>0</v>
      </c>
      <c r="W94" s="236">
        <v>0</v>
      </c>
      <c r="X94" s="236">
        <v>0</v>
      </c>
      <c r="Y94" s="236">
        <v>0</v>
      </c>
      <c r="Z94" s="236">
        <v>0</v>
      </c>
      <c r="AA94" s="236">
        <v>0</v>
      </c>
      <c r="AB94" s="235">
        <v>0</v>
      </c>
      <c r="AC94" s="236">
        <v>0</v>
      </c>
      <c r="AD94" s="236">
        <v>0</v>
      </c>
      <c r="AE94" s="236">
        <v>0</v>
      </c>
      <c r="AF94" s="235">
        <v>0</v>
      </c>
      <c r="AG94" s="236">
        <v>0</v>
      </c>
      <c r="AH94" s="236">
        <v>0</v>
      </c>
      <c r="AI94" s="236">
        <v>0</v>
      </c>
      <c r="AJ94" s="236">
        <v>0</v>
      </c>
      <c r="AK94" s="236">
        <v>0</v>
      </c>
      <c r="AL94" s="235">
        <v>0</v>
      </c>
      <c r="AM94" s="235">
        <v>0</v>
      </c>
      <c r="AN94" s="235">
        <v>0</v>
      </c>
      <c r="AO94" s="236">
        <v>0</v>
      </c>
      <c r="AP94" s="236">
        <v>0</v>
      </c>
      <c r="AQ94" s="236">
        <v>0</v>
      </c>
      <c r="AR94" s="237">
        <v>0</v>
      </c>
      <c r="AS94" s="234">
        <v>0</v>
      </c>
      <c r="AT94" s="235">
        <v>0</v>
      </c>
      <c r="AU94" s="235">
        <v>0</v>
      </c>
      <c r="AV94" s="235">
        <v>0</v>
      </c>
      <c r="AW94" s="235">
        <v>0</v>
      </c>
      <c r="AX94" s="235">
        <v>2.57</v>
      </c>
      <c r="AY94" s="235">
        <v>4.17</v>
      </c>
      <c r="AZ94" s="235">
        <v>9.91</v>
      </c>
      <c r="BA94" s="235">
        <v>0</v>
      </c>
      <c r="BB94" s="239">
        <v>2.71</v>
      </c>
      <c r="BC94" s="240">
        <v>6.18</v>
      </c>
      <c r="BD94" s="236">
        <v>0</v>
      </c>
      <c r="BE94" s="236">
        <v>0</v>
      </c>
      <c r="BF94" s="236">
        <v>0</v>
      </c>
      <c r="BG94" s="236">
        <v>0</v>
      </c>
      <c r="BH94" s="236">
        <v>0</v>
      </c>
      <c r="BI94" s="236">
        <v>0</v>
      </c>
      <c r="BJ94" s="236">
        <v>0</v>
      </c>
      <c r="BK94" s="236">
        <v>0</v>
      </c>
      <c r="BL94" s="235">
        <v>9.1199999999999992</v>
      </c>
      <c r="BM94" s="237">
        <v>1.63</v>
      </c>
      <c r="BN94" s="240">
        <v>0</v>
      </c>
      <c r="BO94" s="236">
        <v>0</v>
      </c>
      <c r="BP94" s="236">
        <v>0</v>
      </c>
      <c r="BQ94" s="236">
        <v>0</v>
      </c>
      <c r="BR94" s="235">
        <v>0</v>
      </c>
      <c r="BS94" s="236">
        <v>0</v>
      </c>
      <c r="BT94" s="236">
        <v>125.63</v>
      </c>
      <c r="BU94" s="235">
        <v>0</v>
      </c>
      <c r="BV94" s="236">
        <v>0</v>
      </c>
      <c r="BW94" s="235">
        <v>0</v>
      </c>
      <c r="BX94" s="236">
        <v>0</v>
      </c>
      <c r="BY94" s="236">
        <v>0</v>
      </c>
      <c r="BZ94" s="236">
        <v>0</v>
      </c>
      <c r="CA94" s="236">
        <v>0</v>
      </c>
      <c r="CB94" s="236">
        <v>0</v>
      </c>
      <c r="CC94" s="236">
        <v>10.67</v>
      </c>
      <c r="CD94" s="235">
        <v>0</v>
      </c>
      <c r="CE94" s="236">
        <v>0</v>
      </c>
      <c r="CF94" s="236">
        <v>0</v>
      </c>
      <c r="CG94" s="236">
        <v>0</v>
      </c>
      <c r="CH94" s="236">
        <v>0</v>
      </c>
      <c r="CI94" s="235">
        <v>0</v>
      </c>
      <c r="CJ94" s="235">
        <v>0</v>
      </c>
      <c r="CK94" s="236">
        <v>0</v>
      </c>
      <c r="CL94" s="236">
        <v>0</v>
      </c>
      <c r="CM94" s="235">
        <v>0</v>
      </c>
      <c r="CN94" s="235">
        <v>0</v>
      </c>
      <c r="CO94" s="235">
        <v>0</v>
      </c>
      <c r="CP94" s="235">
        <v>0</v>
      </c>
      <c r="CQ94" s="235">
        <v>0</v>
      </c>
      <c r="CR94" s="235">
        <v>0</v>
      </c>
      <c r="CS94" s="236">
        <v>0</v>
      </c>
      <c r="CT94" s="236">
        <v>0</v>
      </c>
      <c r="CU94" s="235">
        <v>0</v>
      </c>
      <c r="CV94" s="236">
        <v>0</v>
      </c>
      <c r="CW94" s="237">
        <v>0</v>
      </c>
    </row>
    <row r="95" spans="1:101" ht="16.5" thickBot="1">
      <c r="A95" s="312" t="s">
        <v>177</v>
      </c>
      <c r="B95" s="313" t="s">
        <v>103</v>
      </c>
      <c r="C95" s="314">
        <v>2797.6500000000005</v>
      </c>
      <c r="D95" s="315">
        <v>0</v>
      </c>
      <c r="E95" s="316">
        <v>0</v>
      </c>
      <c r="F95" s="316">
        <v>0</v>
      </c>
      <c r="G95" s="316">
        <v>0</v>
      </c>
      <c r="H95" s="316">
        <v>0</v>
      </c>
      <c r="I95" s="316">
        <v>0</v>
      </c>
      <c r="J95" s="316">
        <v>0</v>
      </c>
      <c r="K95" s="316">
        <v>0</v>
      </c>
      <c r="L95" s="316">
        <v>0</v>
      </c>
      <c r="M95" s="316">
        <v>0</v>
      </c>
      <c r="N95" s="316">
        <v>0</v>
      </c>
      <c r="O95" s="316">
        <v>225.36</v>
      </c>
      <c r="P95" s="316">
        <v>0</v>
      </c>
      <c r="Q95" s="316">
        <v>0</v>
      </c>
      <c r="R95" s="316">
        <v>0</v>
      </c>
      <c r="S95" s="316">
        <v>0</v>
      </c>
      <c r="T95" s="314">
        <v>28.09</v>
      </c>
      <c r="U95" s="315">
        <v>0</v>
      </c>
      <c r="V95" s="316">
        <v>0</v>
      </c>
      <c r="W95" s="316">
        <v>5.3699999999999992</v>
      </c>
      <c r="X95" s="316">
        <v>11.1</v>
      </c>
      <c r="Y95" s="316">
        <v>0.73</v>
      </c>
      <c r="Z95" s="316">
        <v>4.8599999999999994</v>
      </c>
      <c r="AA95" s="316">
        <v>5.65</v>
      </c>
      <c r="AB95" s="316">
        <v>22.34</v>
      </c>
      <c r="AC95" s="316">
        <v>14.52</v>
      </c>
      <c r="AD95" s="316">
        <v>0</v>
      </c>
      <c r="AE95" s="316">
        <v>0</v>
      </c>
      <c r="AF95" s="316">
        <v>7.58</v>
      </c>
      <c r="AG95" s="316">
        <v>31.840000000000003</v>
      </c>
      <c r="AH95" s="316">
        <v>0</v>
      </c>
      <c r="AI95" s="316">
        <v>552.41000000000008</v>
      </c>
      <c r="AJ95" s="316">
        <v>393.49</v>
      </c>
      <c r="AK95" s="316">
        <v>4.47</v>
      </c>
      <c r="AL95" s="316">
        <v>12.05</v>
      </c>
      <c r="AM95" s="316">
        <v>3.08</v>
      </c>
      <c r="AN95" s="316">
        <v>0</v>
      </c>
      <c r="AO95" s="316">
        <v>1.46</v>
      </c>
      <c r="AP95" s="316">
        <v>5.12</v>
      </c>
      <c r="AQ95" s="316">
        <v>0</v>
      </c>
      <c r="AR95" s="314">
        <v>0</v>
      </c>
      <c r="AS95" s="315">
        <v>0</v>
      </c>
      <c r="AT95" s="316">
        <v>62.04</v>
      </c>
      <c r="AU95" s="316">
        <v>0</v>
      </c>
      <c r="AV95" s="316">
        <v>0</v>
      </c>
      <c r="AW95" s="316">
        <v>677.62</v>
      </c>
      <c r="AX95" s="316">
        <v>7.0399999999999991</v>
      </c>
      <c r="AY95" s="316">
        <v>22.990000000000002</v>
      </c>
      <c r="AZ95" s="316">
        <v>9.91</v>
      </c>
      <c r="BA95" s="316">
        <v>0</v>
      </c>
      <c r="BB95" s="314">
        <v>2.71</v>
      </c>
      <c r="BC95" s="315">
        <v>6.18</v>
      </c>
      <c r="BD95" s="316">
        <v>0</v>
      </c>
      <c r="BE95" s="316">
        <v>0</v>
      </c>
      <c r="BF95" s="316">
        <v>0</v>
      </c>
      <c r="BG95" s="316">
        <v>0</v>
      </c>
      <c r="BH95" s="316">
        <v>0</v>
      </c>
      <c r="BI95" s="316">
        <v>0</v>
      </c>
      <c r="BJ95" s="316">
        <v>0</v>
      </c>
      <c r="BK95" s="316">
        <v>0</v>
      </c>
      <c r="BL95" s="316">
        <v>107.75</v>
      </c>
      <c r="BM95" s="314">
        <v>6.11</v>
      </c>
      <c r="BN95" s="315">
        <v>0.97</v>
      </c>
      <c r="BO95" s="316">
        <v>5.23</v>
      </c>
      <c r="BP95" s="316">
        <v>2.5099999999999998</v>
      </c>
      <c r="BQ95" s="316">
        <v>0</v>
      </c>
      <c r="BR95" s="316">
        <v>0</v>
      </c>
      <c r="BS95" s="316">
        <v>0</v>
      </c>
      <c r="BT95" s="316">
        <v>434.96</v>
      </c>
      <c r="BU95" s="316">
        <v>2.82</v>
      </c>
      <c r="BV95" s="316">
        <v>0</v>
      </c>
      <c r="BW95" s="316">
        <v>0</v>
      </c>
      <c r="BX95" s="316">
        <v>0</v>
      </c>
      <c r="BY95" s="316">
        <v>0</v>
      </c>
      <c r="BZ95" s="316">
        <v>0.87</v>
      </c>
      <c r="CA95" s="316">
        <v>26.53</v>
      </c>
      <c r="CB95" s="316">
        <v>0</v>
      </c>
      <c r="CC95" s="316">
        <v>91.89</v>
      </c>
      <c r="CD95" s="316">
        <v>0</v>
      </c>
      <c r="CE95" s="316">
        <v>0</v>
      </c>
      <c r="CF95" s="316">
        <v>0</v>
      </c>
      <c r="CG95" s="316">
        <v>0</v>
      </c>
      <c r="CH95" s="316">
        <v>0</v>
      </c>
      <c r="CI95" s="316">
        <v>0</v>
      </c>
      <c r="CJ95" s="316">
        <v>0</v>
      </c>
      <c r="CK95" s="316">
        <v>0</v>
      </c>
      <c r="CL95" s="316">
        <v>0</v>
      </c>
      <c r="CM95" s="316">
        <v>0</v>
      </c>
      <c r="CN95" s="316">
        <v>0</v>
      </c>
      <c r="CO95" s="316">
        <v>0</v>
      </c>
      <c r="CP95" s="316">
        <v>0</v>
      </c>
      <c r="CQ95" s="316">
        <v>0</v>
      </c>
      <c r="CR95" s="316">
        <v>0</v>
      </c>
      <c r="CS95" s="316">
        <v>0</v>
      </c>
      <c r="CT95" s="316">
        <v>0</v>
      </c>
      <c r="CU95" s="316">
        <v>0</v>
      </c>
      <c r="CV95" s="316">
        <v>0</v>
      </c>
      <c r="CW95" s="314">
        <v>0</v>
      </c>
    </row>
  </sheetData>
  <mergeCells count="115">
    <mergeCell ref="A1:C1"/>
    <mergeCell ref="A2:A4"/>
    <mergeCell ref="B2:B4"/>
    <mergeCell ref="C2:C4"/>
    <mergeCell ref="D2:D4"/>
    <mergeCell ref="E2:E4"/>
    <mergeCell ref="L2:L4"/>
    <mergeCell ref="M2:M4"/>
    <mergeCell ref="N2:N4"/>
    <mergeCell ref="O2:O4"/>
    <mergeCell ref="P2:P4"/>
    <mergeCell ref="Q2:Q4"/>
    <mergeCell ref="F2:F4"/>
    <mergeCell ref="G2:G4"/>
    <mergeCell ref="H2:H4"/>
    <mergeCell ref="I2:I4"/>
    <mergeCell ref="J2:J4"/>
    <mergeCell ref="K2:K4"/>
    <mergeCell ref="X2:X4"/>
    <mergeCell ref="Y2:Y4"/>
    <mergeCell ref="Z2:Z4"/>
    <mergeCell ref="AA2:AA4"/>
    <mergeCell ref="AB2:AB4"/>
    <mergeCell ref="AC2:AC4"/>
    <mergeCell ref="R2:R4"/>
    <mergeCell ref="S2:S4"/>
    <mergeCell ref="T2:T4"/>
    <mergeCell ref="U2:U4"/>
    <mergeCell ref="V2:V4"/>
    <mergeCell ref="W2:W4"/>
    <mergeCell ref="AJ2:AJ4"/>
    <mergeCell ref="AK2:AK4"/>
    <mergeCell ref="AL2:AL4"/>
    <mergeCell ref="AM2:AM4"/>
    <mergeCell ref="AN2:AN4"/>
    <mergeCell ref="AO2:AO4"/>
    <mergeCell ref="AD2:AD4"/>
    <mergeCell ref="AE2:AE4"/>
    <mergeCell ref="AF2:AF4"/>
    <mergeCell ref="AG2:AG4"/>
    <mergeCell ref="AH2:AH4"/>
    <mergeCell ref="AI2:AI4"/>
    <mergeCell ref="AV2:AV4"/>
    <mergeCell ref="AW2:AW4"/>
    <mergeCell ref="AX2:AX4"/>
    <mergeCell ref="AY2:AY4"/>
    <mergeCell ref="AZ2:AZ4"/>
    <mergeCell ref="BA2:BA4"/>
    <mergeCell ref="AP2:AP4"/>
    <mergeCell ref="AQ2:AQ4"/>
    <mergeCell ref="AR2:AR4"/>
    <mergeCell ref="AS2:AS4"/>
    <mergeCell ref="AT2:AT4"/>
    <mergeCell ref="AU2:AU4"/>
    <mergeCell ref="BH2:BH4"/>
    <mergeCell ref="BI2:BI4"/>
    <mergeCell ref="BJ2:BJ4"/>
    <mergeCell ref="BK2:BK4"/>
    <mergeCell ref="BL2:BL4"/>
    <mergeCell ref="BM2:BM4"/>
    <mergeCell ref="BB2:BB4"/>
    <mergeCell ref="BC2:BC4"/>
    <mergeCell ref="BD2:BD4"/>
    <mergeCell ref="BE2:BE4"/>
    <mergeCell ref="BF2:BF4"/>
    <mergeCell ref="BG2:BG4"/>
    <mergeCell ref="BT2:BT4"/>
    <mergeCell ref="BU2:BU4"/>
    <mergeCell ref="BV2:BV4"/>
    <mergeCell ref="BW2:BW4"/>
    <mergeCell ref="BX2:BX4"/>
    <mergeCell ref="BY2:BY4"/>
    <mergeCell ref="BN2:BN4"/>
    <mergeCell ref="BO2:BO4"/>
    <mergeCell ref="BP2:BP4"/>
    <mergeCell ref="BQ2:BQ4"/>
    <mergeCell ref="BR2:BR4"/>
    <mergeCell ref="BS2:BS4"/>
    <mergeCell ref="CF2:CF4"/>
    <mergeCell ref="CG2:CG4"/>
    <mergeCell ref="CH2:CH4"/>
    <mergeCell ref="CI2:CI4"/>
    <mergeCell ref="CJ2:CJ4"/>
    <mergeCell ref="CK2:CK4"/>
    <mergeCell ref="BZ2:BZ4"/>
    <mergeCell ref="CA2:CA4"/>
    <mergeCell ref="CB2:CB4"/>
    <mergeCell ref="CC2:CC4"/>
    <mergeCell ref="CD2:CD4"/>
    <mergeCell ref="CE2:CE4"/>
    <mergeCell ref="CR2:CR4"/>
    <mergeCell ref="CS2:CS4"/>
    <mergeCell ref="CT2:CT4"/>
    <mergeCell ref="CU2:CU4"/>
    <mergeCell ref="CV2:CV4"/>
    <mergeCell ref="CW2:CW4"/>
    <mergeCell ref="CL2:CL4"/>
    <mergeCell ref="CM2:CM4"/>
    <mergeCell ref="CN2:CN4"/>
    <mergeCell ref="CO2:CO4"/>
    <mergeCell ref="CP2:CP4"/>
    <mergeCell ref="CQ2:CQ4"/>
    <mergeCell ref="A67:A68"/>
    <mergeCell ref="A49:A50"/>
    <mergeCell ref="A57:A58"/>
    <mergeCell ref="A59:A60"/>
    <mergeCell ref="A61:A62"/>
    <mergeCell ref="A63:A64"/>
    <mergeCell ref="A65:A66"/>
    <mergeCell ref="A26:A27"/>
    <mergeCell ref="A28:A29"/>
    <mergeCell ref="A30:A31"/>
    <mergeCell ref="A32:A33"/>
    <mergeCell ref="A34:A35"/>
    <mergeCell ref="A43:A44"/>
  </mergeCells>
  <pageMargins left="0.18" right="0.18" top="0.23" bottom="0.24" header="0.17" footer="0.17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W95"/>
  <sheetViews>
    <sheetView workbookViewId="0">
      <pane xSplit="3" ySplit="4" topLeftCell="G83" activePane="bottomRight" state="frozen"/>
      <selection pane="topRight" activeCell="D1" sqref="D1"/>
      <selection pane="bottomLeft" activeCell="A5" sqref="A5"/>
      <selection pane="bottomRight" activeCell="C88" sqref="C88"/>
    </sheetView>
  </sheetViews>
  <sheetFormatPr defaultRowHeight="15"/>
  <cols>
    <col min="1" max="1" width="57.28515625" customWidth="1"/>
    <col min="2" max="2" width="15" customWidth="1"/>
    <col min="3" max="3" width="14.28515625" customWidth="1"/>
  </cols>
  <sheetData>
    <row r="1" spans="1:101" ht="50.25" customHeight="1" thickBot="1">
      <c r="A1" s="479" t="s">
        <v>182</v>
      </c>
      <c r="B1" s="479"/>
      <c r="C1" s="479"/>
    </row>
    <row r="2" spans="1:101" ht="54.95" customHeight="1">
      <c r="A2" s="498" t="s">
        <v>1</v>
      </c>
      <c r="B2" s="500" t="s">
        <v>2</v>
      </c>
      <c r="C2" s="502" t="s">
        <v>3</v>
      </c>
      <c r="D2" s="494" t="s">
        <v>4</v>
      </c>
      <c r="E2" s="490" t="s">
        <v>5</v>
      </c>
      <c r="F2" s="490" t="s">
        <v>6</v>
      </c>
      <c r="G2" s="490" t="s">
        <v>7</v>
      </c>
      <c r="H2" s="490" t="s">
        <v>8</v>
      </c>
      <c r="I2" s="490" t="s">
        <v>9</v>
      </c>
      <c r="J2" s="490" t="s">
        <v>10</v>
      </c>
      <c r="K2" s="490" t="s">
        <v>11</v>
      </c>
      <c r="L2" s="490" t="s">
        <v>12</v>
      </c>
      <c r="M2" s="490" t="s">
        <v>13</v>
      </c>
      <c r="N2" s="490" t="s">
        <v>14</v>
      </c>
      <c r="O2" s="490" t="s">
        <v>15</v>
      </c>
      <c r="P2" s="490" t="s">
        <v>16</v>
      </c>
      <c r="Q2" s="490" t="s">
        <v>17</v>
      </c>
      <c r="R2" s="490" t="s">
        <v>18</v>
      </c>
      <c r="S2" s="490" t="s">
        <v>19</v>
      </c>
      <c r="T2" s="492" t="s">
        <v>20</v>
      </c>
      <c r="U2" s="494" t="s">
        <v>21</v>
      </c>
      <c r="V2" s="490" t="s">
        <v>22</v>
      </c>
      <c r="W2" s="490" t="s">
        <v>23</v>
      </c>
      <c r="X2" s="490" t="s">
        <v>24</v>
      </c>
      <c r="Y2" s="490" t="s">
        <v>25</v>
      </c>
      <c r="Z2" s="490" t="s">
        <v>26</v>
      </c>
      <c r="AA2" s="490" t="s">
        <v>27</v>
      </c>
      <c r="AB2" s="490" t="s">
        <v>28</v>
      </c>
      <c r="AC2" s="490" t="s">
        <v>29</v>
      </c>
      <c r="AD2" s="490" t="s">
        <v>30</v>
      </c>
      <c r="AE2" s="490" t="s">
        <v>31</v>
      </c>
      <c r="AF2" s="490" t="s">
        <v>32</v>
      </c>
      <c r="AG2" s="490" t="s">
        <v>33</v>
      </c>
      <c r="AH2" s="490" t="s">
        <v>34</v>
      </c>
      <c r="AI2" s="490" t="s">
        <v>35</v>
      </c>
      <c r="AJ2" s="490" t="s">
        <v>36</v>
      </c>
      <c r="AK2" s="490" t="s">
        <v>37</v>
      </c>
      <c r="AL2" s="490" t="s">
        <v>38</v>
      </c>
      <c r="AM2" s="490" t="s">
        <v>39</v>
      </c>
      <c r="AN2" s="490" t="s">
        <v>40</v>
      </c>
      <c r="AO2" s="490" t="s">
        <v>41</v>
      </c>
      <c r="AP2" s="490" t="s">
        <v>42</v>
      </c>
      <c r="AQ2" s="490" t="s">
        <v>43</v>
      </c>
      <c r="AR2" s="492" t="s">
        <v>44</v>
      </c>
      <c r="AS2" s="494" t="s">
        <v>45</v>
      </c>
      <c r="AT2" s="490" t="s">
        <v>46</v>
      </c>
      <c r="AU2" s="490" t="s">
        <v>47</v>
      </c>
      <c r="AV2" s="496" t="s">
        <v>48</v>
      </c>
      <c r="AW2" s="490" t="s">
        <v>49</v>
      </c>
      <c r="AX2" s="490" t="s">
        <v>50</v>
      </c>
      <c r="AY2" s="490" t="s">
        <v>51</v>
      </c>
      <c r="AZ2" s="490" t="s">
        <v>52</v>
      </c>
      <c r="BA2" s="490" t="s">
        <v>53</v>
      </c>
      <c r="BB2" s="492" t="s">
        <v>54</v>
      </c>
      <c r="BC2" s="494" t="s">
        <v>55</v>
      </c>
      <c r="BD2" s="490" t="s">
        <v>56</v>
      </c>
      <c r="BE2" s="490" t="s">
        <v>57</v>
      </c>
      <c r="BF2" s="490" t="s">
        <v>58</v>
      </c>
      <c r="BG2" s="490" t="s">
        <v>59</v>
      </c>
      <c r="BH2" s="490" t="s">
        <v>60</v>
      </c>
      <c r="BI2" s="490" t="s">
        <v>61</v>
      </c>
      <c r="BJ2" s="490" t="s">
        <v>62</v>
      </c>
      <c r="BK2" s="490" t="s">
        <v>63</v>
      </c>
      <c r="BL2" s="490" t="s">
        <v>64</v>
      </c>
      <c r="BM2" s="492" t="s">
        <v>65</v>
      </c>
      <c r="BN2" s="494" t="s">
        <v>66</v>
      </c>
      <c r="BO2" s="490" t="s">
        <v>67</v>
      </c>
      <c r="BP2" s="490" t="s">
        <v>68</v>
      </c>
      <c r="BQ2" s="490" t="s">
        <v>69</v>
      </c>
      <c r="BR2" s="490" t="s">
        <v>70</v>
      </c>
      <c r="BS2" s="490" t="s">
        <v>71</v>
      </c>
      <c r="BT2" s="490" t="s">
        <v>72</v>
      </c>
      <c r="BU2" s="490" t="s">
        <v>73</v>
      </c>
      <c r="BV2" s="490" t="s">
        <v>74</v>
      </c>
      <c r="BW2" s="490" t="s">
        <v>75</v>
      </c>
      <c r="BX2" s="490" t="s">
        <v>76</v>
      </c>
      <c r="BY2" s="490" t="s">
        <v>77</v>
      </c>
      <c r="BZ2" s="490" t="s">
        <v>78</v>
      </c>
      <c r="CA2" s="490" t="s">
        <v>79</v>
      </c>
      <c r="CB2" s="490" t="s">
        <v>80</v>
      </c>
      <c r="CC2" s="490" t="s">
        <v>81</v>
      </c>
      <c r="CD2" s="490" t="s">
        <v>82</v>
      </c>
      <c r="CE2" s="490" t="s">
        <v>83</v>
      </c>
      <c r="CF2" s="490" t="s">
        <v>84</v>
      </c>
      <c r="CG2" s="490" t="s">
        <v>85</v>
      </c>
      <c r="CH2" s="490" t="s">
        <v>86</v>
      </c>
      <c r="CI2" s="490" t="s">
        <v>87</v>
      </c>
      <c r="CJ2" s="490" t="s">
        <v>88</v>
      </c>
      <c r="CK2" s="490" t="s">
        <v>89</v>
      </c>
      <c r="CL2" s="490" t="s">
        <v>90</v>
      </c>
      <c r="CM2" s="490" t="s">
        <v>91</v>
      </c>
      <c r="CN2" s="490" t="s">
        <v>92</v>
      </c>
      <c r="CO2" s="490" t="s">
        <v>93</v>
      </c>
      <c r="CP2" s="490" t="s">
        <v>94</v>
      </c>
      <c r="CQ2" s="490" t="s">
        <v>95</v>
      </c>
      <c r="CR2" s="490" t="s">
        <v>96</v>
      </c>
      <c r="CS2" s="490" t="s">
        <v>97</v>
      </c>
      <c r="CT2" s="490" t="s">
        <v>98</v>
      </c>
      <c r="CU2" s="490" t="s">
        <v>99</v>
      </c>
      <c r="CV2" s="490" t="s">
        <v>100</v>
      </c>
      <c r="CW2" s="492" t="s">
        <v>101</v>
      </c>
    </row>
    <row r="3" spans="1:101" ht="54.95" customHeight="1">
      <c r="A3" s="499"/>
      <c r="B3" s="501"/>
      <c r="C3" s="503"/>
      <c r="D3" s="495"/>
      <c r="E3" s="491"/>
      <c r="F3" s="491"/>
      <c r="G3" s="491"/>
      <c r="H3" s="491"/>
      <c r="I3" s="491"/>
      <c r="J3" s="491"/>
      <c r="K3" s="491"/>
      <c r="L3" s="491"/>
      <c r="M3" s="491"/>
      <c r="N3" s="491"/>
      <c r="O3" s="491"/>
      <c r="P3" s="491"/>
      <c r="Q3" s="491"/>
      <c r="R3" s="491"/>
      <c r="S3" s="491"/>
      <c r="T3" s="493"/>
      <c r="U3" s="495"/>
      <c r="V3" s="491"/>
      <c r="W3" s="491"/>
      <c r="X3" s="491"/>
      <c r="Y3" s="491"/>
      <c r="Z3" s="491"/>
      <c r="AA3" s="491"/>
      <c r="AB3" s="491"/>
      <c r="AC3" s="491"/>
      <c r="AD3" s="491"/>
      <c r="AE3" s="491"/>
      <c r="AF3" s="491"/>
      <c r="AG3" s="491"/>
      <c r="AH3" s="491"/>
      <c r="AI3" s="491"/>
      <c r="AJ3" s="491"/>
      <c r="AK3" s="491"/>
      <c r="AL3" s="491"/>
      <c r="AM3" s="491"/>
      <c r="AN3" s="491"/>
      <c r="AO3" s="491"/>
      <c r="AP3" s="491"/>
      <c r="AQ3" s="491"/>
      <c r="AR3" s="493"/>
      <c r="AS3" s="495"/>
      <c r="AT3" s="491"/>
      <c r="AU3" s="491"/>
      <c r="AV3" s="497"/>
      <c r="AW3" s="491"/>
      <c r="AX3" s="491"/>
      <c r="AY3" s="491"/>
      <c r="AZ3" s="491"/>
      <c r="BA3" s="491"/>
      <c r="BB3" s="493"/>
      <c r="BC3" s="495"/>
      <c r="BD3" s="491"/>
      <c r="BE3" s="491"/>
      <c r="BF3" s="491"/>
      <c r="BG3" s="491"/>
      <c r="BH3" s="491"/>
      <c r="BI3" s="491"/>
      <c r="BJ3" s="491"/>
      <c r="BK3" s="491"/>
      <c r="BL3" s="491"/>
      <c r="BM3" s="493"/>
      <c r="BN3" s="495"/>
      <c r="BO3" s="491"/>
      <c r="BP3" s="491"/>
      <c r="BQ3" s="491"/>
      <c r="BR3" s="491"/>
      <c r="BS3" s="491"/>
      <c r="BT3" s="491"/>
      <c r="BU3" s="491"/>
      <c r="BV3" s="491"/>
      <c r="BW3" s="491"/>
      <c r="BX3" s="491"/>
      <c r="BY3" s="491"/>
      <c r="BZ3" s="491"/>
      <c r="CA3" s="491"/>
      <c r="CB3" s="491"/>
      <c r="CC3" s="491"/>
      <c r="CD3" s="491"/>
      <c r="CE3" s="491"/>
      <c r="CF3" s="491"/>
      <c r="CG3" s="491"/>
      <c r="CH3" s="491"/>
      <c r="CI3" s="491"/>
      <c r="CJ3" s="491"/>
      <c r="CK3" s="491"/>
      <c r="CL3" s="491"/>
      <c r="CM3" s="491"/>
      <c r="CN3" s="491"/>
      <c r="CO3" s="491"/>
      <c r="CP3" s="491"/>
      <c r="CQ3" s="491"/>
      <c r="CR3" s="491"/>
      <c r="CS3" s="491"/>
      <c r="CT3" s="491"/>
      <c r="CU3" s="491"/>
      <c r="CV3" s="491"/>
      <c r="CW3" s="493"/>
    </row>
    <row r="4" spans="1:101" ht="54.95" customHeight="1">
      <c r="A4" s="499"/>
      <c r="B4" s="501"/>
      <c r="C4" s="503"/>
      <c r="D4" s="495"/>
      <c r="E4" s="491"/>
      <c r="F4" s="491"/>
      <c r="G4" s="491"/>
      <c r="H4" s="491"/>
      <c r="I4" s="491"/>
      <c r="J4" s="491"/>
      <c r="K4" s="491"/>
      <c r="L4" s="491"/>
      <c r="M4" s="491"/>
      <c r="N4" s="491"/>
      <c r="O4" s="491"/>
      <c r="P4" s="491"/>
      <c r="Q4" s="491"/>
      <c r="R4" s="491"/>
      <c r="S4" s="491"/>
      <c r="T4" s="493"/>
      <c r="U4" s="495"/>
      <c r="V4" s="491"/>
      <c r="W4" s="491"/>
      <c r="X4" s="491"/>
      <c r="Y4" s="491"/>
      <c r="Z4" s="491"/>
      <c r="AA4" s="491"/>
      <c r="AB4" s="491"/>
      <c r="AC4" s="491"/>
      <c r="AD4" s="491"/>
      <c r="AE4" s="491"/>
      <c r="AF4" s="491"/>
      <c r="AG4" s="491"/>
      <c r="AH4" s="491"/>
      <c r="AI4" s="491"/>
      <c r="AJ4" s="491"/>
      <c r="AK4" s="491"/>
      <c r="AL4" s="491"/>
      <c r="AM4" s="491"/>
      <c r="AN4" s="491"/>
      <c r="AO4" s="491"/>
      <c r="AP4" s="491"/>
      <c r="AQ4" s="491"/>
      <c r="AR4" s="493"/>
      <c r="AS4" s="495"/>
      <c r="AT4" s="491"/>
      <c r="AU4" s="491"/>
      <c r="AV4" s="497"/>
      <c r="AW4" s="491"/>
      <c r="AX4" s="491"/>
      <c r="AY4" s="491"/>
      <c r="AZ4" s="491"/>
      <c r="BA4" s="491"/>
      <c r="BB4" s="493"/>
      <c r="BC4" s="495"/>
      <c r="BD4" s="491"/>
      <c r="BE4" s="491"/>
      <c r="BF4" s="491"/>
      <c r="BG4" s="491"/>
      <c r="BH4" s="491"/>
      <c r="BI4" s="491"/>
      <c r="BJ4" s="491"/>
      <c r="BK4" s="491"/>
      <c r="BL4" s="491"/>
      <c r="BM4" s="493"/>
      <c r="BN4" s="495"/>
      <c r="BO4" s="491"/>
      <c r="BP4" s="491"/>
      <c r="BQ4" s="491"/>
      <c r="BR4" s="491"/>
      <c r="BS4" s="491"/>
      <c r="BT4" s="491"/>
      <c r="BU4" s="491"/>
      <c r="BV4" s="491"/>
      <c r="BW4" s="491"/>
      <c r="BX4" s="491"/>
      <c r="BY4" s="491"/>
      <c r="BZ4" s="491"/>
      <c r="CA4" s="491"/>
      <c r="CB4" s="491"/>
      <c r="CC4" s="491"/>
      <c r="CD4" s="491"/>
      <c r="CE4" s="491"/>
      <c r="CF4" s="491"/>
      <c r="CG4" s="491"/>
      <c r="CH4" s="491"/>
      <c r="CI4" s="491"/>
      <c r="CJ4" s="491"/>
      <c r="CK4" s="491"/>
      <c r="CL4" s="491"/>
      <c r="CM4" s="491"/>
      <c r="CN4" s="491"/>
      <c r="CO4" s="491"/>
      <c r="CP4" s="491"/>
      <c r="CQ4" s="491"/>
      <c r="CR4" s="491"/>
      <c r="CS4" s="491"/>
      <c r="CT4" s="491"/>
      <c r="CU4" s="491"/>
      <c r="CV4" s="491"/>
      <c r="CW4" s="493"/>
    </row>
    <row r="5" spans="1:101" ht="9.75" customHeight="1">
      <c r="A5" s="325"/>
      <c r="B5" s="326"/>
      <c r="C5" s="327"/>
      <c r="D5" s="328"/>
      <c r="E5" s="329"/>
      <c r="F5" s="329"/>
      <c r="G5" s="329"/>
      <c r="H5" s="329"/>
      <c r="I5" s="329"/>
      <c r="J5" s="329"/>
      <c r="K5" s="329"/>
      <c r="L5" s="329"/>
      <c r="M5" s="329"/>
      <c r="N5" s="329"/>
      <c r="O5" s="329"/>
      <c r="P5" s="329"/>
      <c r="Q5" s="329"/>
      <c r="R5" s="329"/>
      <c r="S5" s="329"/>
      <c r="T5" s="330"/>
      <c r="U5" s="328"/>
      <c r="V5" s="329"/>
      <c r="W5" s="329"/>
      <c r="X5" s="329"/>
      <c r="Y5" s="329"/>
      <c r="Z5" s="329"/>
      <c r="AA5" s="329"/>
      <c r="AB5" s="329"/>
      <c r="AC5" s="329"/>
      <c r="AD5" s="329"/>
      <c r="AE5" s="329"/>
      <c r="AF5" s="329"/>
      <c r="AG5" s="329"/>
      <c r="AH5" s="329"/>
      <c r="AI5" s="329"/>
      <c r="AJ5" s="329"/>
      <c r="AK5" s="329"/>
      <c r="AL5" s="329"/>
      <c r="AM5" s="329"/>
      <c r="AN5" s="329"/>
      <c r="AO5" s="329"/>
      <c r="AP5" s="329"/>
      <c r="AQ5" s="329"/>
      <c r="AR5" s="330"/>
      <c r="AS5" s="328"/>
      <c r="AT5" s="329"/>
      <c r="AU5" s="329"/>
      <c r="AV5" s="329"/>
      <c r="AW5" s="329"/>
      <c r="AX5" s="329"/>
      <c r="AY5" s="329"/>
      <c r="AZ5" s="329"/>
      <c r="BA5" s="329"/>
      <c r="BB5" s="330"/>
      <c r="BC5" s="328"/>
      <c r="BD5" s="329"/>
      <c r="BE5" s="329"/>
      <c r="BF5" s="329"/>
      <c r="BG5" s="329"/>
      <c r="BH5" s="329"/>
      <c r="BI5" s="329"/>
      <c r="BJ5" s="329"/>
      <c r="BK5" s="329"/>
      <c r="BL5" s="329"/>
      <c r="BM5" s="330"/>
      <c r="BN5" s="328"/>
      <c r="BO5" s="329"/>
      <c r="BP5" s="329"/>
      <c r="BQ5" s="329"/>
      <c r="BR5" s="329"/>
      <c r="BS5" s="329"/>
      <c r="BT5" s="329"/>
      <c r="BU5" s="329"/>
      <c r="BV5" s="329"/>
      <c r="BW5" s="329"/>
      <c r="BX5" s="329"/>
      <c r="BY5" s="329"/>
      <c r="BZ5" s="329"/>
      <c r="CA5" s="329"/>
      <c r="CB5" s="329"/>
      <c r="CC5" s="329"/>
      <c r="CD5" s="329"/>
      <c r="CE5" s="329"/>
      <c r="CF5" s="329"/>
      <c r="CG5" s="329"/>
      <c r="CH5" s="329"/>
      <c r="CI5" s="329"/>
      <c r="CJ5" s="329"/>
      <c r="CK5" s="329"/>
      <c r="CL5" s="329"/>
      <c r="CM5" s="329"/>
      <c r="CN5" s="329"/>
      <c r="CO5" s="329"/>
      <c r="CP5" s="329"/>
      <c r="CQ5" s="329"/>
      <c r="CR5" s="329"/>
      <c r="CS5" s="329"/>
      <c r="CT5" s="329"/>
      <c r="CU5" s="329"/>
      <c r="CV5" s="329"/>
      <c r="CW5" s="330"/>
    </row>
    <row r="6" spans="1:101" ht="15.75">
      <c r="A6" s="219" t="s">
        <v>102</v>
      </c>
      <c r="B6" s="220" t="s">
        <v>103</v>
      </c>
      <c r="C6" s="221">
        <v>1376.4949999999999</v>
      </c>
      <c r="D6" s="221">
        <v>0</v>
      </c>
      <c r="E6" s="221">
        <v>0</v>
      </c>
      <c r="F6" s="221">
        <v>0</v>
      </c>
      <c r="G6" s="221">
        <v>0</v>
      </c>
      <c r="H6" s="221">
        <v>0</v>
      </c>
      <c r="I6" s="221">
        <v>0</v>
      </c>
      <c r="J6" s="221">
        <v>0</v>
      </c>
      <c r="K6" s="221">
        <v>0</v>
      </c>
      <c r="L6" s="221">
        <v>0</v>
      </c>
      <c r="M6" s="221">
        <v>0</v>
      </c>
      <c r="N6" s="221">
        <v>0</v>
      </c>
      <c r="O6" s="221">
        <v>0</v>
      </c>
      <c r="P6" s="221">
        <v>0</v>
      </c>
      <c r="Q6" s="221">
        <v>0</v>
      </c>
      <c r="R6" s="221">
        <v>0</v>
      </c>
      <c r="S6" s="221">
        <v>0</v>
      </c>
      <c r="T6" s="221">
        <v>55.18</v>
      </c>
      <c r="U6" s="221">
        <v>0</v>
      </c>
      <c r="V6" s="221">
        <v>0</v>
      </c>
      <c r="W6" s="221">
        <v>0</v>
      </c>
      <c r="X6" s="221">
        <v>0</v>
      </c>
      <c r="Y6" s="221">
        <v>0</v>
      </c>
      <c r="Z6" s="221">
        <v>0</v>
      </c>
      <c r="AA6" s="221">
        <v>0</v>
      </c>
      <c r="AB6" s="221">
        <v>0</v>
      </c>
      <c r="AC6" s="221">
        <v>0</v>
      </c>
      <c r="AD6" s="221">
        <v>0</v>
      </c>
      <c r="AE6" s="221">
        <v>0</v>
      </c>
      <c r="AF6" s="221">
        <v>0</v>
      </c>
      <c r="AG6" s="221">
        <v>0</v>
      </c>
      <c r="AH6" s="221">
        <v>0</v>
      </c>
      <c r="AI6" s="221">
        <v>69.81</v>
      </c>
      <c r="AJ6" s="221">
        <v>404.1</v>
      </c>
      <c r="AK6" s="221">
        <v>0</v>
      </c>
      <c r="AL6" s="221">
        <v>0</v>
      </c>
      <c r="AM6" s="221">
        <v>0</v>
      </c>
      <c r="AN6" s="221">
        <v>0</v>
      </c>
      <c r="AO6" s="221">
        <v>0</v>
      </c>
      <c r="AP6" s="221">
        <v>85.17</v>
      </c>
      <c r="AQ6" s="221">
        <v>0</v>
      </c>
      <c r="AR6" s="221">
        <v>0</v>
      </c>
      <c r="AS6" s="221">
        <v>261.01499999999999</v>
      </c>
      <c r="AT6" s="221">
        <v>0</v>
      </c>
      <c r="AU6" s="221">
        <v>0</v>
      </c>
      <c r="AV6" s="221">
        <v>0</v>
      </c>
      <c r="AW6" s="221">
        <v>0</v>
      </c>
      <c r="AX6" s="221">
        <v>26.57</v>
      </c>
      <c r="AY6" s="221">
        <v>182.79</v>
      </c>
      <c r="AZ6" s="221">
        <v>0</v>
      </c>
      <c r="BA6" s="221">
        <v>0</v>
      </c>
      <c r="BB6" s="221">
        <v>0</v>
      </c>
      <c r="BC6" s="221">
        <v>0</v>
      </c>
      <c r="BD6" s="221">
        <v>0</v>
      </c>
      <c r="BE6" s="221">
        <v>0</v>
      </c>
      <c r="BF6" s="221">
        <v>0</v>
      </c>
      <c r="BG6" s="221">
        <v>0</v>
      </c>
      <c r="BH6" s="221">
        <v>0</v>
      </c>
      <c r="BI6" s="221">
        <v>0</v>
      </c>
      <c r="BJ6" s="221">
        <v>0</v>
      </c>
      <c r="BK6" s="221">
        <v>0</v>
      </c>
      <c r="BL6" s="221">
        <v>0</v>
      </c>
      <c r="BM6" s="221">
        <v>0</v>
      </c>
      <c r="BN6" s="221">
        <v>0</v>
      </c>
      <c r="BO6" s="221">
        <v>0</v>
      </c>
      <c r="BP6" s="221">
        <v>59.41</v>
      </c>
      <c r="BQ6" s="221">
        <v>0</v>
      </c>
      <c r="BR6" s="221">
        <v>232.45</v>
      </c>
      <c r="BS6" s="221">
        <v>0</v>
      </c>
      <c r="BT6" s="221">
        <v>0</v>
      </c>
      <c r="BU6" s="221">
        <v>0</v>
      </c>
      <c r="BV6" s="221">
        <v>0</v>
      </c>
      <c r="BW6" s="221">
        <v>0</v>
      </c>
      <c r="BX6" s="221">
        <v>0</v>
      </c>
      <c r="BY6" s="221">
        <v>0</v>
      </c>
      <c r="BZ6" s="221">
        <v>0</v>
      </c>
      <c r="CA6" s="221">
        <v>0</v>
      </c>
      <c r="CB6" s="221">
        <v>0</v>
      </c>
      <c r="CC6" s="221">
        <v>0</v>
      </c>
      <c r="CD6" s="221">
        <v>0</v>
      </c>
      <c r="CE6" s="221">
        <v>0</v>
      </c>
      <c r="CF6" s="221">
        <v>0</v>
      </c>
      <c r="CG6" s="221">
        <v>0</v>
      </c>
      <c r="CH6" s="221">
        <v>0</v>
      </c>
      <c r="CI6" s="221">
        <v>0</v>
      </c>
      <c r="CJ6" s="221">
        <v>0</v>
      </c>
      <c r="CK6" s="221">
        <v>0</v>
      </c>
      <c r="CL6" s="221">
        <v>0</v>
      </c>
      <c r="CM6" s="221">
        <v>0</v>
      </c>
      <c r="CN6" s="221">
        <v>0</v>
      </c>
      <c r="CO6" s="221">
        <v>0</v>
      </c>
      <c r="CP6" s="221">
        <v>0</v>
      </c>
      <c r="CQ6" s="221">
        <v>0</v>
      </c>
      <c r="CR6" s="221">
        <v>0</v>
      </c>
      <c r="CS6" s="221">
        <v>0</v>
      </c>
      <c r="CT6" s="221">
        <v>0</v>
      </c>
      <c r="CU6" s="221">
        <v>0</v>
      </c>
      <c r="CV6" s="221">
        <v>0</v>
      </c>
      <c r="CW6" s="221">
        <v>0</v>
      </c>
    </row>
    <row r="7" spans="1:101" ht="15.75">
      <c r="A7" s="222" t="s">
        <v>104</v>
      </c>
      <c r="B7" s="223" t="s">
        <v>105</v>
      </c>
      <c r="C7" s="224"/>
      <c r="D7" s="225"/>
      <c r="E7" s="226"/>
      <c r="F7" s="226"/>
      <c r="G7" s="226"/>
      <c r="H7" s="226"/>
      <c r="I7" s="226"/>
      <c r="J7" s="226"/>
      <c r="K7" s="226"/>
      <c r="L7" s="226"/>
      <c r="M7" s="226"/>
      <c r="N7" s="226"/>
      <c r="O7" s="226"/>
      <c r="P7" s="226"/>
      <c r="Q7" s="226"/>
      <c r="R7" s="226"/>
      <c r="S7" s="226"/>
      <c r="T7" s="224"/>
      <c r="U7" s="225"/>
      <c r="V7" s="226"/>
      <c r="W7" s="226"/>
      <c r="X7" s="226"/>
      <c r="Y7" s="226"/>
      <c r="Z7" s="226"/>
      <c r="AA7" s="226"/>
      <c r="AB7" s="226"/>
      <c r="AC7" s="226"/>
      <c r="AD7" s="226"/>
      <c r="AE7" s="226"/>
      <c r="AF7" s="226"/>
      <c r="AG7" s="226"/>
      <c r="AH7" s="226"/>
      <c r="AI7" s="226"/>
      <c r="AJ7" s="226"/>
      <c r="AK7" s="226"/>
      <c r="AL7" s="226"/>
      <c r="AM7" s="226"/>
      <c r="AN7" s="226"/>
      <c r="AO7" s="226"/>
      <c r="AP7" s="226"/>
      <c r="AQ7" s="226"/>
      <c r="AR7" s="224"/>
      <c r="AS7" s="225"/>
      <c r="AT7" s="226"/>
      <c r="AU7" s="226"/>
      <c r="AV7" s="226"/>
      <c r="AW7" s="226"/>
      <c r="AX7" s="226"/>
      <c r="AY7" s="226"/>
      <c r="AZ7" s="226"/>
      <c r="BA7" s="226"/>
      <c r="BB7" s="224"/>
      <c r="BC7" s="225"/>
      <c r="BD7" s="226"/>
      <c r="BE7" s="226"/>
      <c r="BF7" s="226"/>
      <c r="BG7" s="226"/>
      <c r="BH7" s="226"/>
      <c r="BI7" s="226"/>
      <c r="BJ7" s="226"/>
      <c r="BK7" s="226"/>
      <c r="BL7" s="226"/>
      <c r="BM7" s="224"/>
      <c r="BN7" s="225"/>
      <c r="BO7" s="226"/>
      <c r="BP7" s="226"/>
      <c r="BQ7" s="226"/>
      <c r="BR7" s="226"/>
      <c r="BS7" s="226"/>
      <c r="BT7" s="226"/>
      <c r="BU7" s="226"/>
      <c r="BV7" s="226"/>
      <c r="BW7" s="226"/>
      <c r="BX7" s="226"/>
      <c r="BY7" s="226"/>
      <c r="BZ7" s="226"/>
      <c r="CA7" s="226"/>
      <c r="CB7" s="226"/>
      <c r="CC7" s="226"/>
      <c r="CD7" s="226"/>
      <c r="CE7" s="226"/>
      <c r="CF7" s="226"/>
      <c r="CG7" s="226"/>
      <c r="CH7" s="226"/>
      <c r="CI7" s="226"/>
      <c r="CJ7" s="226"/>
      <c r="CK7" s="226"/>
      <c r="CL7" s="226"/>
      <c r="CM7" s="226"/>
      <c r="CN7" s="226"/>
      <c r="CO7" s="226"/>
      <c r="CP7" s="226"/>
      <c r="CQ7" s="226"/>
      <c r="CR7" s="226"/>
      <c r="CS7" s="226"/>
      <c r="CT7" s="226"/>
      <c r="CU7" s="226"/>
      <c r="CV7" s="226"/>
      <c r="CW7" s="224"/>
    </row>
    <row r="8" spans="1:101" ht="15.75">
      <c r="A8" s="227" t="s">
        <v>106</v>
      </c>
      <c r="B8" s="223" t="s">
        <v>107</v>
      </c>
      <c r="C8" s="224">
        <v>0.44999999999999996</v>
      </c>
      <c r="D8" s="225">
        <v>0</v>
      </c>
      <c r="E8" s="226">
        <v>0</v>
      </c>
      <c r="F8" s="226">
        <v>0</v>
      </c>
      <c r="G8" s="226">
        <v>0</v>
      </c>
      <c r="H8" s="226">
        <v>0</v>
      </c>
      <c r="I8" s="226">
        <v>0</v>
      </c>
      <c r="J8" s="226">
        <v>0</v>
      </c>
      <c r="K8" s="226">
        <v>0</v>
      </c>
      <c r="L8" s="226">
        <v>0</v>
      </c>
      <c r="M8" s="226">
        <v>0</v>
      </c>
      <c r="N8" s="226">
        <v>0</v>
      </c>
      <c r="O8" s="226">
        <v>0</v>
      </c>
      <c r="P8" s="226">
        <v>0</v>
      </c>
      <c r="Q8" s="226">
        <v>0</v>
      </c>
      <c r="R8" s="226">
        <v>0</v>
      </c>
      <c r="S8" s="226">
        <v>0</v>
      </c>
      <c r="T8" s="224">
        <v>0</v>
      </c>
      <c r="U8" s="225">
        <v>0</v>
      </c>
      <c r="V8" s="226">
        <v>0</v>
      </c>
      <c r="W8" s="226">
        <v>0</v>
      </c>
      <c r="X8" s="226">
        <v>0</v>
      </c>
      <c r="Y8" s="226">
        <v>0</v>
      </c>
      <c r="Z8" s="226">
        <v>0</v>
      </c>
      <c r="AA8" s="226">
        <v>0</v>
      </c>
      <c r="AB8" s="226">
        <v>0</v>
      </c>
      <c r="AC8" s="226">
        <v>0</v>
      </c>
      <c r="AD8" s="226">
        <v>0</v>
      </c>
      <c r="AE8" s="226">
        <v>0</v>
      </c>
      <c r="AF8" s="226">
        <v>0</v>
      </c>
      <c r="AG8" s="226">
        <v>0</v>
      </c>
      <c r="AH8" s="226">
        <v>0</v>
      </c>
      <c r="AI8" s="226">
        <v>0</v>
      </c>
      <c r="AJ8" s="226">
        <v>0</v>
      </c>
      <c r="AK8" s="226">
        <v>0</v>
      </c>
      <c r="AL8" s="226">
        <v>0</v>
      </c>
      <c r="AM8" s="226">
        <v>0</v>
      </c>
      <c r="AN8" s="226">
        <v>0</v>
      </c>
      <c r="AO8" s="226">
        <v>0</v>
      </c>
      <c r="AP8" s="226">
        <v>0.15</v>
      </c>
      <c r="AQ8" s="226">
        <v>0</v>
      </c>
      <c r="AR8" s="224">
        <v>0</v>
      </c>
      <c r="AS8" s="225">
        <v>0</v>
      </c>
      <c r="AT8" s="226">
        <v>0</v>
      </c>
      <c r="AU8" s="226">
        <v>0</v>
      </c>
      <c r="AV8" s="226">
        <v>0</v>
      </c>
      <c r="AW8" s="226">
        <v>0</v>
      </c>
      <c r="AX8" s="226">
        <v>0</v>
      </c>
      <c r="AY8" s="226">
        <v>0.3</v>
      </c>
      <c r="AZ8" s="226">
        <v>0</v>
      </c>
      <c r="BA8" s="226">
        <v>0</v>
      </c>
      <c r="BB8" s="224">
        <v>0</v>
      </c>
      <c r="BC8" s="225">
        <v>0</v>
      </c>
      <c r="BD8" s="226">
        <v>0</v>
      </c>
      <c r="BE8" s="226">
        <v>0</v>
      </c>
      <c r="BF8" s="226">
        <v>0</v>
      </c>
      <c r="BG8" s="226">
        <v>0</v>
      </c>
      <c r="BH8" s="226">
        <v>0</v>
      </c>
      <c r="BI8" s="226">
        <v>0</v>
      </c>
      <c r="BJ8" s="226">
        <v>0</v>
      </c>
      <c r="BK8" s="226">
        <v>0</v>
      </c>
      <c r="BL8" s="226">
        <v>0</v>
      </c>
      <c r="BM8" s="224">
        <v>0</v>
      </c>
      <c r="BN8" s="225">
        <v>0</v>
      </c>
      <c r="BO8" s="226">
        <v>0</v>
      </c>
      <c r="BP8" s="226">
        <v>0</v>
      </c>
      <c r="BQ8" s="226">
        <v>0</v>
      </c>
      <c r="BR8" s="226">
        <v>0</v>
      </c>
      <c r="BS8" s="226">
        <v>0</v>
      </c>
      <c r="BT8" s="226">
        <v>0</v>
      </c>
      <c r="BU8" s="226">
        <v>0</v>
      </c>
      <c r="BV8" s="226">
        <v>0</v>
      </c>
      <c r="BW8" s="226">
        <v>0</v>
      </c>
      <c r="BX8" s="226">
        <v>0</v>
      </c>
      <c r="BY8" s="226">
        <v>0</v>
      </c>
      <c r="BZ8" s="226">
        <v>0</v>
      </c>
      <c r="CA8" s="226">
        <v>0</v>
      </c>
      <c r="CB8" s="226">
        <v>0</v>
      </c>
      <c r="CC8" s="226">
        <v>0</v>
      </c>
      <c r="CD8" s="226">
        <v>0</v>
      </c>
      <c r="CE8" s="226">
        <v>0</v>
      </c>
      <c r="CF8" s="226">
        <v>0</v>
      </c>
      <c r="CG8" s="226">
        <v>0</v>
      </c>
      <c r="CH8" s="226">
        <v>0</v>
      </c>
      <c r="CI8" s="226">
        <v>0</v>
      </c>
      <c r="CJ8" s="226">
        <v>0</v>
      </c>
      <c r="CK8" s="226">
        <v>0</v>
      </c>
      <c r="CL8" s="226">
        <v>0</v>
      </c>
      <c r="CM8" s="226">
        <v>0</v>
      </c>
      <c r="CN8" s="226">
        <v>0</v>
      </c>
      <c r="CO8" s="226">
        <v>0</v>
      </c>
      <c r="CP8" s="226">
        <v>0</v>
      </c>
      <c r="CQ8" s="226">
        <v>0</v>
      </c>
      <c r="CR8" s="226">
        <v>0</v>
      </c>
      <c r="CS8" s="226">
        <v>0</v>
      </c>
      <c r="CT8" s="226">
        <v>0</v>
      </c>
      <c r="CU8" s="226">
        <v>0</v>
      </c>
      <c r="CV8" s="226">
        <v>0</v>
      </c>
      <c r="CW8" s="224">
        <v>0</v>
      </c>
    </row>
    <row r="9" spans="1:101" ht="15.75">
      <c r="A9" s="227"/>
      <c r="B9" s="223" t="s">
        <v>103</v>
      </c>
      <c r="C9" s="335">
        <v>267.95999999999998</v>
      </c>
      <c r="D9" s="229">
        <v>0</v>
      </c>
      <c r="E9" s="230">
        <v>0</v>
      </c>
      <c r="F9" s="230">
        <v>0</v>
      </c>
      <c r="G9" s="230">
        <v>0</v>
      </c>
      <c r="H9" s="230">
        <v>0</v>
      </c>
      <c r="I9" s="230">
        <v>0</v>
      </c>
      <c r="J9" s="230">
        <v>0</v>
      </c>
      <c r="K9" s="230">
        <v>0</v>
      </c>
      <c r="L9" s="230">
        <v>0</v>
      </c>
      <c r="M9" s="230">
        <v>0</v>
      </c>
      <c r="N9" s="230">
        <v>0</v>
      </c>
      <c r="O9" s="230">
        <v>0</v>
      </c>
      <c r="P9" s="230">
        <v>0</v>
      </c>
      <c r="Q9" s="230">
        <v>0</v>
      </c>
      <c r="R9" s="230">
        <v>0</v>
      </c>
      <c r="S9" s="230">
        <v>0</v>
      </c>
      <c r="T9" s="228">
        <v>0</v>
      </c>
      <c r="U9" s="229">
        <v>0</v>
      </c>
      <c r="V9" s="230">
        <v>0</v>
      </c>
      <c r="W9" s="230">
        <v>0</v>
      </c>
      <c r="X9" s="230">
        <v>0</v>
      </c>
      <c r="Y9" s="230">
        <v>0</v>
      </c>
      <c r="Z9" s="230">
        <v>0</v>
      </c>
      <c r="AA9" s="230">
        <v>0</v>
      </c>
      <c r="AB9" s="230">
        <v>0</v>
      </c>
      <c r="AC9" s="230">
        <v>0</v>
      </c>
      <c r="AD9" s="230">
        <v>0</v>
      </c>
      <c r="AE9" s="230">
        <v>0</v>
      </c>
      <c r="AF9" s="230">
        <v>0</v>
      </c>
      <c r="AG9" s="230">
        <v>0</v>
      </c>
      <c r="AH9" s="230">
        <v>0</v>
      </c>
      <c r="AI9" s="230">
        <v>0</v>
      </c>
      <c r="AJ9" s="230">
        <v>0</v>
      </c>
      <c r="AK9" s="230">
        <v>0</v>
      </c>
      <c r="AL9" s="230">
        <v>0</v>
      </c>
      <c r="AM9" s="230">
        <v>0</v>
      </c>
      <c r="AN9" s="230">
        <v>0</v>
      </c>
      <c r="AO9" s="230">
        <v>0</v>
      </c>
      <c r="AP9" s="230">
        <v>85.17</v>
      </c>
      <c r="AQ9" s="230">
        <v>0</v>
      </c>
      <c r="AR9" s="228">
        <v>0</v>
      </c>
      <c r="AS9" s="229">
        <v>0</v>
      </c>
      <c r="AT9" s="230">
        <v>0</v>
      </c>
      <c r="AU9" s="230">
        <v>0</v>
      </c>
      <c r="AV9" s="230">
        <v>0</v>
      </c>
      <c r="AW9" s="230">
        <v>0</v>
      </c>
      <c r="AX9" s="230">
        <v>0</v>
      </c>
      <c r="AY9" s="230">
        <v>182.79</v>
      </c>
      <c r="AZ9" s="230">
        <v>0</v>
      </c>
      <c r="BA9" s="230">
        <v>0</v>
      </c>
      <c r="BB9" s="228">
        <v>0</v>
      </c>
      <c r="BC9" s="229">
        <v>0</v>
      </c>
      <c r="BD9" s="230">
        <v>0</v>
      </c>
      <c r="BE9" s="230">
        <v>0</v>
      </c>
      <c r="BF9" s="230">
        <v>0</v>
      </c>
      <c r="BG9" s="230">
        <v>0</v>
      </c>
      <c r="BH9" s="230">
        <v>0</v>
      </c>
      <c r="BI9" s="230">
        <v>0</v>
      </c>
      <c r="BJ9" s="230">
        <v>0</v>
      </c>
      <c r="BK9" s="230">
        <v>0</v>
      </c>
      <c r="BL9" s="230">
        <v>0</v>
      </c>
      <c r="BM9" s="228">
        <v>0</v>
      </c>
      <c r="BN9" s="229">
        <v>0</v>
      </c>
      <c r="BO9" s="230">
        <v>0</v>
      </c>
      <c r="BP9" s="230">
        <v>0</v>
      </c>
      <c r="BQ9" s="230">
        <v>0</v>
      </c>
      <c r="BR9" s="230">
        <v>0</v>
      </c>
      <c r="BS9" s="230">
        <v>0</v>
      </c>
      <c r="BT9" s="230">
        <v>0</v>
      </c>
      <c r="BU9" s="230">
        <v>0</v>
      </c>
      <c r="BV9" s="230">
        <v>0</v>
      </c>
      <c r="BW9" s="230">
        <v>0</v>
      </c>
      <c r="BX9" s="230">
        <v>0</v>
      </c>
      <c r="BY9" s="230">
        <v>0</v>
      </c>
      <c r="BZ9" s="230">
        <v>0</v>
      </c>
      <c r="CA9" s="230">
        <v>0</v>
      </c>
      <c r="CB9" s="230">
        <v>0</v>
      </c>
      <c r="CC9" s="230">
        <v>0</v>
      </c>
      <c r="CD9" s="230">
        <v>0</v>
      </c>
      <c r="CE9" s="230">
        <v>0</v>
      </c>
      <c r="CF9" s="230">
        <v>0</v>
      </c>
      <c r="CG9" s="230">
        <v>0</v>
      </c>
      <c r="CH9" s="230">
        <v>0</v>
      </c>
      <c r="CI9" s="230">
        <v>0</v>
      </c>
      <c r="CJ9" s="230">
        <v>0</v>
      </c>
      <c r="CK9" s="230">
        <v>0</v>
      </c>
      <c r="CL9" s="230">
        <v>0</v>
      </c>
      <c r="CM9" s="230">
        <v>0</v>
      </c>
      <c r="CN9" s="230">
        <v>0</v>
      </c>
      <c r="CO9" s="230">
        <v>0</v>
      </c>
      <c r="CP9" s="230">
        <v>0</v>
      </c>
      <c r="CQ9" s="230">
        <v>0</v>
      </c>
      <c r="CR9" s="230">
        <v>0</v>
      </c>
      <c r="CS9" s="230">
        <v>0</v>
      </c>
      <c r="CT9" s="230">
        <v>0</v>
      </c>
      <c r="CU9" s="230">
        <v>0</v>
      </c>
      <c r="CV9" s="230">
        <v>0</v>
      </c>
      <c r="CW9" s="228">
        <v>0</v>
      </c>
    </row>
    <row r="10" spans="1:101" ht="15.75">
      <c r="A10" s="231" t="s">
        <v>108</v>
      </c>
      <c r="B10" s="232" t="s">
        <v>107</v>
      </c>
      <c r="C10" s="233">
        <v>0</v>
      </c>
      <c r="D10" s="234"/>
      <c r="E10" s="235"/>
      <c r="F10" s="236"/>
      <c r="G10" s="235"/>
      <c r="H10" s="236"/>
      <c r="I10" s="236"/>
      <c r="J10" s="235"/>
      <c r="K10" s="236"/>
      <c r="L10" s="236"/>
      <c r="M10" s="236"/>
      <c r="N10" s="236"/>
      <c r="O10" s="236"/>
      <c r="P10" s="235"/>
      <c r="Q10" s="236"/>
      <c r="R10" s="236"/>
      <c r="S10" s="236"/>
      <c r="T10" s="237"/>
      <c r="U10" s="234"/>
      <c r="V10" s="235"/>
      <c r="W10" s="235"/>
      <c r="X10" s="235"/>
      <c r="Y10" s="235"/>
      <c r="Z10" s="235"/>
      <c r="AA10" s="235"/>
      <c r="AB10" s="235"/>
      <c r="AC10" s="235"/>
      <c r="AD10" s="235"/>
      <c r="AE10" s="235"/>
      <c r="AF10" s="235"/>
      <c r="AG10" s="235"/>
      <c r="AH10" s="235"/>
      <c r="AI10" s="235"/>
      <c r="AJ10" s="235"/>
      <c r="AK10" s="235"/>
      <c r="AL10" s="235"/>
      <c r="AM10" s="235"/>
      <c r="AN10" s="235"/>
      <c r="AO10" s="235"/>
      <c r="AP10" s="235"/>
      <c r="AQ10" s="235"/>
      <c r="AR10" s="237"/>
      <c r="AS10" s="294"/>
      <c r="AT10" s="236"/>
      <c r="AU10" s="236"/>
      <c r="AV10" s="235"/>
      <c r="AW10" s="236"/>
      <c r="AX10" s="236"/>
      <c r="AY10" s="236"/>
      <c r="AZ10" s="236"/>
      <c r="BA10" s="235"/>
      <c r="BB10" s="239"/>
      <c r="BC10" s="234"/>
      <c r="BD10" s="236"/>
      <c r="BE10" s="236"/>
      <c r="BF10" s="236"/>
      <c r="BG10" s="236"/>
      <c r="BH10" s="236"/>
      <c r="BI10" s="236"/>
      <c r="BJ10" s="236"/>
      <c r="BK10" s="236"/>
      <c r="BL10" s="235"/>
      <c r="BM10" s="237"/>
      <c r="BN10" s="234"/>
      <c r="BO10" s="236"/>
      <c r="BP10" s="236"/>
      <c r="BQ10" s="236"/>
      <c r="BR10" s="235"/>
      <c r="BS10" s="236"/>
      <c r="BT10" s="236"/>
      <c r="BU10" s="235"/>
      <c r="BV10" s="236"/>
      <c r="BW10" s="235"/>
      <c r="BX10" s="236"/>
      <c r="BY10" s="236"/>
      <c r="BZ10" s="236"/>
      <c r="CA10" s="236"/>
      <c r="CB10" s="236"/>
      <c r="CC10" s="236"/>
      <c r="CD10" s="235"/>
      <c r="CE10" s="236"/>
      <c r="CF10" s="236"/>
      <c r="CG10" s="236"/>
      <c r="CH10" s="236"/>
      <c r="CI10" s="235"/>
      <c r="CJ10" s="235"/>
      <c r="CK10" s="236"/>
      <c r="CL10" s="236"/>
      <c r="CM10" s="235"/>
      <c r="CN10" s="235"/>
      <c r="CO10" s="235"/>
      <c r="CP10" s="235"/>
      <c r="CQ10" s="235"/>
      <c r="CR10" s="235"/>
      <c r="CS10" s="236"/>
      <c r="CT10" s="236"/>
      <c r="CU10" s="235"/>
      <c r="CV10" s="236"/>
      <c r="CW10" s="237"/>
    </row>
    <row r="11" spans="1:101" ht="15.75">
      <c r="A11" s="231"/>
      <c r="B11" s="232" t="s">
        <v>103</v>
      </c>
      <c r="C11" s="233">
        <v>0</v>
      </c>
      <c r="D11" s="234"/>
      <c r="E11" s="235"/>
      <c r="F11" s="236"/>
      <c r="G11" s="235"/>
      <c r="H11" s="236"/>
      <c r="I11" s="236"/>
      <c r="J11" s="235"/>
      <c r="K11" s="236"/>
      <c r="L11" s="236"/>
      <c r="M11" s="236"/>
      <c r="N11" s="236"/>
      <c r="O11" s="236"/>
      <c r="P11" s="235"/>
      <c r="Q11" s="236"/>
      <c r="R11" s="236"/>
      <c r="S11" s="236"/>
      <c r="T11" s="237"/>
      <c r="U11" s="234"/>
      <c r="V11" s="235"/>
      <c r="W11" s="235"/>
      <c r="X11" s="235"/>
      <c r="Y11" s="235"/>
      <c r="Z11" s="235"/>
      <c r="AA11" s="235"/>
      <c r="AB11" s="235"/>
      <c r="AC11" s="235"/>
      <c r="AD11" s="235"/>
      <c r="AE11" s="235"/>
      <c r="AF11" s="235"/>
      <c r="AG11" s="235"/>
      <c r="AH11" s="235"/>
      <c r="AI11" s="235"/>
      <c r="AJ11" s="235"/>
      <c r="AK11" s="235"/>
      <c r="AL11" s="235"/>
      <c r="AM11" s="235"/>
      <c r="AN11" s="235"/>
      <c r="AO11" s="235"/>
      <c r="AP11" s="235"/>
      <c r="AQ11" s="235"/>
      <c r="AR11" s="237"/>
      <c r="AS11" s="245"/>
      <c r="AT11" s="243"/>
      <c r="AU11" s="243"/>
      <c r="AV11" s="242"/>
      <c r="AW11" s="243"/>
      <c r="AX11" s="243"/>
      <c r="AY11" s="243"/>
      <c r="AZ11" s="243"/>
      <c r="BA11" s="242"/>
      <c r="BB11" s="244"/>
      <c r="BC11" s="234"/>
      <c r="BD11" s="235"/>
      <c r="BE11" s="235"/>
      <c r="BF11" s="235"/>
      <c r="BG11" s="235"/>
      <c r="BH11" s="235"/>
      <c r="BI11" s="235"/>
      <c r="BJ11" s="235"/>
      <c r="BK11" s="235"/>
      <c r="BL11" s="235"/>
      <c r="BM11" s="239"/>
      <c r="BN11" s="234"/>
      <c r="BO11" s="236"/>
      <c r="BP11" s="236"/>
      <c r="BQ11" s="236"/>
      <c r="BR11" s="235"/>
      <c r="BS11" s="236"/>
      <c r="BT11" s="236"/>
      <c r="BU11" s="235"/>
      <c r="BV11" s="236"/>
      <c r="BW11" s="235"/>
      <c r="BX11" s="236"/>
      <c r="BY11" s="236"/>
      <c r="BZ11" s="236"/>
      <c r="CA11" s="236"/>
      <c r="CB11" s="236"/>
      <c r="CC11" s="236"/>
      <c r="CD11" s="246"/>
      <c r="CE11" s="247"/>
      <c r="CF11" s="247"/>
      <c r="CG11" s="247"/>
      <c r="CH11" s="247"/>
      <c r="CI11" s="246"/>
      <c r="CJ11" s="246"/>
      <c r="CK11" s="247"/>
      <c r="CL11" s="247"/>
      <c r="CM11" s="246"/>
      <c r="CN11" s="246"/>
      <c r="CO11" s="246"/>
      <c r="CP11" s="246"/>
      <c r="CQ11" s="246"/>
      <c r="CR11" s="246"/>
      <c r="CS11" s="248"/>
      <c r="CT11" s="248"/>
      <c r="CU11" s="246"/>
      <c r="CV11" s="236"/>
      <c r="CW11" s="237"/>
    </row>
    <row r="12" spans="1:101" ht="15.75">
      <c r="A12" s="231" t="s">
        <v>109</v>
      </c>
      <c r="B12" s="232" t="s">
        <v>107</v>
      </c>
      <c r="C12" s="266">
        <v>0.44999999999999996</v>
      </c>
      <c r="D12" s="249"/>
      <c r="E12" s="250"/>
      <c r="F12" s="248"/>
      <c r="G12" s="250"/>
      <c r="H12" s="248"/>
      <c r="I12" s="248"/>
      <c r="J12" s="250"/>
      <c r="K12" s="248"/>
      <c r="L12" s="248"/>
      <c r="M12" s="248"/>
      <c r="N12" s="248"/>
      <c r="O12" s="248"/>
      <c r="P12" s="250"/>
      <c r="Q12" s="248"/>
      <c r="R12" s="248"/>
      <c r="S12" s="248"/>
      <c r="T12" s="237"/>
      <c r="U12" s="249"/>
      <c r="V12" s="250"/>
      <c r="W12" s="250"/>
      <c r="X12" s="250"/>
      <c r="Y12" s="250"/>
      <c r="Z12" s="250"/>
      <c r="AA12" s="250"/>
      <c r="AB12" s="250"/>
      <c r="AC12" s="250"/>
      <c r="AD12" s="250"/>
      <c r="AE12" s="250"/>
      <c r="AF12" s="250"/>
      <c r="AG12" s="250"/>
      <c r="AH12" s="250"/>
      <c r="AI12" s="250"/>
      <c r="AJ12" s="250"/>
      <c r="AK12" s="250"/>
      <c r="AL12" s="250"/>
      <c r="AM12" s="250"/>
      <c r="AN12" s="250"/>
      <c r="AO12" s="250"/>
      <c r="AP12" s="351">
        <v>0.15</v>
      </c>
      <c r="AQ12" s="250"/>
      <c r="AR12" s="251"/>
      <c r="AS12" s="245"/>
      <c r="AT12" s="243"/>
      <c r="AU12" s="243"/>
      <c r="AV12" s="242"/>
      <c r="AW12" s="243"/>
      <c r="AX12" s="243"/>
      <c r="AY12" s="351">
        <v>0.3</v>
      </c>
      <c r="AZ12" s="243"/>
      <c r="BA12" s="242"/>
      <c r="BB12" s="244"/>
      <c r="BC12" s="249"/>
      <c r="BD12" s="250"/>
      <c r="BE12" s="250"/>
      <c r="BF12" s="250"/>
      <c r="BG12" s="250"/>
      <c r="BH12" s="250"/>
      <c r="BI12" s="250"/>
      <c r="BJ12" s="250"/>
      <c r="BK12" s="250"/>
      <c r="BL12" s="250"/>
      <c r="BM12" s="252"/>
      <c r="BN12" s="249"/>
      <c r="BO12" s="236"/>
      <c r="BP12" s="236"/>
      <c r="BQ12" s="236"/>
      <c r="BR12" s="235"/>
      <c r="BS12" s="236"/>
      <c r="BT12" s="236"/>
      <c r="BU12" s="235"/>
      <c r="BV12" s="236"/>
      <c r="BW12" s="235"/>
      <c r="BX12" s="236"/>
      <c r="BY12" s="236"/>
      <c r="BZ12" s="236"/>
      <c r="CA12" s="236"/>
      <c r="CB12" s="236"/>
      <c r="CC12" s="236"/>
      <c r="CD12" s="235"/>
      <c r="CE12" s="236"/>
      <c r="CF12" s="236"/>
      <c r="CG12" s="236"/>
      <c r="CH12" s="236"/>
      <c r="CI12" s="235"/>
      <c r="CJ12" s="235"/>
      <c r="CK12" s="236"/>
      <c r="CL12" s="236"/>
      <c r="CM12" s="235"/>
      <c r="CN12" s="235"/>
      <c r="CO12" s="235"/>
      <c r="CP12" s="235"/>
      <c r="CQ12" s="235"/>
      <c r="CR12" s="235"/>
      <c r="CS12" s="236"/>
      <c r="CT12" s="236"/>
      <c r="CU12" s="235"/>
      <c r="CV12" s="236"/>
      <c r="CW12" s="237"/>
    </row>
    <row r="13" spans="1:101" ht="15.75">
      <c r="A13" s="231"/>
      <c r="B13" s="232" t="s">
        <v>103</v>
      </c>
      <c r="C13" s="233">
        <v>267.95999999999998</v>
      </c>
      <c r="D13" s="245"/>
      <c r="E13" s="242"/>
      <c r="F13" s="242"/>
      <c r="G13" s="242"/>
      <c r="H13" s="242"/>
      <c r="I13" s="242"/>
      <c r="J13" s="242"/>
      <c r="K13" s="242"/>
      <c r="L13" s="242"/>
      <c r="M13" s="242"/>
      <c r="N13" s="242"/>
      <c r="O13" s="242"/>
      <c r="P13" s="242"/>
      <c r="Q13" s="242"/>
      <c r="R13" s="242"/>
      <c r="S13" s="242"/>
      <c r="T13" s="244"/>
      <c r="U13" s="245"/>
      <c r="V13" s="242"/>
      <c r="W13" s="242"/>
      <c r="X13" s="242"/>
      <c r="Y13" s="242"/>
      <c r="Z13" s="242"/>
      <c r="AA13" s="242"/>
      <c r="AB13" s="242"/>
      <c r="AC13" s="242"/>
      <c r="AD13" s="242"/>
      <c r="AE13" s="242"/>
      <c r="AF13" s="242"/>
      <c r="AG13" s="242"/>
      <c r="AH13" s="242"/>
      <c r="AI13" s="242"/>
      <c r="AJ13" s="242"/>
      <c r="AK13" s="242"/>
      <c r="AL13" s="242"/>
      <c r="AM13" s="242"/>
      <c r="AN13" s="242"/>
      <c r="AO13" s="242"/>
      <c r="AP13" s="351">
        <v>85.17</v>
      </c>
      <c r="AQ13" s="242"/>
      <c r="AR13" s="253"/>
      <c r="AS13" s="245"/>
      <c r="AT13" s="242"/>
      <c r="AU13" s="242"/>
      <c r="AV13" s="242"/>
      <c r="AW13" s="242"/>
      <c r="AX13" s="242"/>
      <c r="AY13" s="351">
        <v>182.79</v>
      </c>
      <c r="AZ13" s="242"/>
      <c r="BA13" s="242"/>
      <c r="BB13" s="244"/>
      <c r="BC13" s="245"/>
      <c r="BD13" s="242"/>
      <c r="BE13" s="242"/>
      <c r="BF13" s="242"/>
      <c r="BG13" s="242"/>
      <c r="BH13" s="242"/>
      <c r="BI13" s="242"/>
      <c r="BJ13" s="242"/>
      <c r="BK13" s="242"/>
      <c r="BL13" s="242"/>
      <c r="BM13" s="244"/>
      <c r="BN13" s="245"/>
      <c r="BO13" s="242"/>
      <c r="BP13" s="242"/>
      <c r="BQ13" s="242"/>
      <c r="BR13" s="242"/>
      <c r="BS13" s="242"/>
      <c r="BT13" s="242"/>
      <c r="BU13" s="242"/>
      <c r="BV13" s="242"/>
      <c r="BW13" s="242"/>
      <c r="BX13" s="242"/>
      <c r="BY13" s="242"/>
      <c r="BZ13" s="242"/>
      <c r="CA13" s="242"/>
      <c r="CB13" s="242"/>
      <c r="CC13" s="242"/>
      <c r="CD13" s="242"/>
      <c r="CE13" s="242"/>
      <c r="CF13" s="242"/>
      <c r="CG13" s="242"/>
      <c r="CH13" s="242"/>
      <c r="CI13" s="242"/>
      <c r="CJ13" s="242"/>
      <c r="CK13" s="242"/>
      <c r="CL13" s="242"/>
      <c r="CM13" s="242"/>
      <c r="CN13" s="242"/>
      <c r="CO13" s="242"/>
      <c r="CP13" s="242"/>
      <c r="CQ13" s="242"/>
      <c r="CR13" s="242"/>
      <c r="CS13" s="242"/>
      <c r="CT13" s="242"/>
      <c r="CU13" s="242"/>
      <c r="CV13" s="243"/>
      <c r="CW13" s="253"/>
    </row>
    <row r="14" spans="1:101" ht="15.75" customHeight="1">
      <c r="A14" s="332" t="s">
        <v>110</v>
      </c>
      <c r="B14" s="232"/>
      <c r="C14" s="233"/>
      <c r="D14" s="245"/>
      <c r="E14" s="242"/>
      <c r="F14" s="242"/>
      <c r="G14" s="242"/>
      <c r="H14" s="242"/>
      <c r="I14" s="242"/>
      <c r="J14" s="242"/>
      <c r="K14" s="242"/>
      <c r="L14" s="242"/>
      <c r="M14" s="242"/>
      <c r="N14" s="242"/>
      <c r="O14" s="242"/>
      <c r="P14" s="242"/>
      <c r="Q14" s="242"/>
      <c r="R14" s="242"/>
      <c r="S14" s="242"/>
      <c r="T14" s="244"/>
      <c r="U14" s="245"/>
      <c r="V14" s="242"/>
      <c r="W14" s="242"/>
      <c r="X14" s="242"/>
      <c r="Y14" s="242"/>
      <c r="Z14" s="242"/>
      <c r="AA14" s="242"/>
      <c r="AB14" s="242"/>
      <c r="AC14" s="242"/>
      <c r="AD14" s="242"/>
      <c r="AE14" s="242"/>
      <c r="AF14" s="242"/>
      <c r="AG14" s="242"/>
      <c r="AH14" s="242"/>
      <c r="AI14" s="242"/>
      <c r="AJ14" s="242"/>
      <c r="AK14" s="242"/>
      <c r="AL14" s="242"/>
      <c r="AM14" s="242"/>
      <c r="AN14" s="242"/>
      <c r="AO14" s="242"/>
      <c r="AP14" s="242"/>
      <c r="AQ14" s="242"/>
      <c r="AR14" s="253"/>
      <c r="AS14" s="245"/>
      <c r="AT14" s="242"/>
      <c r="AU14" s="242"/>
      <c r="AV14" s="242"/>
      <c r="AW14" s="242"/>
      <c r="AX14" s="242"/>
      <c r="AY14" s="242"/>
      <c r="AZ14" s="242"/>
      <c r="BA14" s="242"/>
      <c r="BB14" s="244"/>
      <c r="BC14" s="245"/>
      <c r="BD14" s="242"/>
      <c r="BE14" s="242"/>
      <c r="BF14" s="242"/>
      <c r="BG14" s="242"/>
      <c r="BH14" s="242"/>
      <c r="BI14" s="242"/>
      <c r="BJ14" s="242"/>
      <c r="BK14" s="242"/>
      <c r="BL14" s="242"/>
      <c r="BM14" s="244"/>
      <c r="BN14" s="245"/>
      <c r="BO14" s="242"/>
      <c r="BP14" s="242"/>
      <c r="BQ14" s="242"/>
      <c r="BR14" s="242"/>
      <c r="BS14" s="242"/>
      <c r="BT14" s="242"/>
      <c r="BU14" s="242"/>
      <c r="BV14" s="242"/>
      <c r="BW14" s="242"/>
      <c r="BX14" s="242"/>
      <c r="BY14" s="242"/>
      <c r="BZ14" s="242"/>
      <c r="CA14" s="242"/>
      <c r="CB14" s="242"/>
      <c r="CC14" s="242"/>
      <c r="CD14" s="242"/>
      <c r="CE14" s="242"/>
      <c r="CF14" s="242"/>
      <c r="CG14" s="242"/>
      <c r="CH14" s="242"/>
      <c r="CI14" s="242"/>
      <c r="CJ14" s="242"/>
      <c r="CK14" s="242"/>
      <c r="CL14" s="242"/>
      <c r="CM14" s="242"/>
      <c r="CN14" s="242"/>
      <c r="CO14" s="242"/>
      <c r="CP14" s="242"/>
      <c r="CQ14" s="242"/>
      <c r="CR14" s="242"/>
      <c r="CS14" s="242"/>
      <c r="CT14" s="242"/>
      <c r="CU14" s="242"/>
      <c r="CV14" s="243"/>
      <c r="CW14" s="253"/>
    </row>
    <row r="15" spans="1:101" ht="15.75" customHeight="1">
      <c r="A15" s="331" t="s">
        <v>111</v>
      </c>
      <c r="B15" s="236" t="s">
        <v>112</v>
      </c>
      <c r="C15" s="268">
        <v>0</v>
      </c>
      <c r="D15" s="249"/>
      <c r="E15" s="250"/>
      <c r="F15" s="257"/>
      <c r="G15" s="250"/>
      <c r="H15" s="257"/>
      <c r="I15" s="257"/>
      <c r="J15" s="250"/>
      <c r="K15" s="257"/>
      <c r="L15" s="257"/>
      <c r="M15" s="257"/>
      <c r="N15" s="257"/>
      <c r="O15" s="257"/>
      <c r="P15" s="250"/>
      <c r="Q15" s="250"/>
      <c r="R15" s="250"/>
      <c r="S15" s="250"/>
      <c r="T15" s="252"/>
      <c r="U15" s="249"/>
      <c r="V15" s="250"/>
      <c r="W15" s="250"/>
      <c r="X15" s="250"/>
      <c r="Y15" s="250"/>
      <c r="Z15" s="250"/>
      <c r="AA15" s="250"/>
      <c r="AB15" s="250"/>
      <c r="AC15" s="250"/>
      <c r="AD15" s="250"/>
      <c r="AE15" s="250"/>
      <c r="AF15" s="250"/>
      <c r="AG15" s="250"/>
      <c r="AH15" s="250"/>
      <c r="AI15" s="250"/>
      <c r="AJ15" s="250"/>
      <c r="AK15" s="250"/>
      <c r="AL15" s="250"/>
      <c r="AM15" s="250"/>
      <c r="AN15" s="250"/>
      <c r="AO15" s="250"/>
      <c r="AP15" s="250"/>
      <c r="AQ15" s="250"/>
      <c r="AR15" s="251"/>
      <c r="AS15" s="249"/>
      <c r="AT15" s="250"/>
      <c r="AU15" s="250"/>
      <c r="AV15" s="250"/>
      <c r="AW15" s="250"/>
      <c r="AX15" s="250"/>
      <c r="AY15" s="250"/>
      <c r="AZ15" s="250"/>
      <c r="BA15" s="250"/>
      <c r="BB15" s="252"/>
      <c r="BC15" s="249"/>
      <c r="BD15" s="250"/>
      <c r="BE15" s="250"/>
      <c r="BF15" s="250"/>
      <c r="BG15" s="250"/>
      <c r="BH15" s="250"/>
      <c r="BI15" s="250"/>
      <c r="BJ15" s="250"/>
      <c r="BK15" s="250"/>
      <c r="BL15" s="250"/>
      <c r="BM15" s="252"/>
      <c r="BN15" s="234"/>
      <c r="BO15" s="235"/>
      <c r="BP15" s="235"/>
      <c r="BQ15" s="235"/>
      <c r="BR15" s="235"/>
      <c r="BS15" s="235"/>
      <c r="BT15" s="250"/>
      <c r="BU15" s="235"/>
      <c r="BV15" s="235"/>
      <c r="BW15" s="235"/>
      <c r="BX15" s="235"/>
      <c r="BY15" s="235"/>
      <c r="BZ15" s="235"/>
      <c r="CA15" s="235"/>
      <c r="CB15" s="235"/>
      <c r="CC15" s="235"/>
      <c r="CD15" s="235"/>
      <c r="CE15" s="235"/>
      <c r="CF15" s="235"/>
      <c r="CG15" s="235"/>
      <c r="CH15" s="235"/>
      <c r="CI15" s="235"/>
      <c r="CJ15" s="235"/>
      <c r="CK15" s="235"/>
      <c r="CL15" s="235"/>
      <c r="CM15" s="235"/>
      <c r="CN15" s="235"/>
      <c r="CO15" s="235"/>
      <c r="CP15" s="235"/>
      <c r="CQ15" s="235"/>
      <c r="CR15" s="235"/>
      <c r="CS15" s="235"/>
      <c r="CT15" s="235"/>
      <c r="CU15" s="235"/>
      <c r="CV15" s="236"/>
      <c r="CW15" s="237"/>
    </row>
    <row r="16" spans="1:101" ht="15.75" customHeight="1">
      <c r="A16" s="331" t="s">
        <v>113</v>
      </c>
      <c r="B16" s="236" t="s">
        <v>103</v>
      </c>
      <c r="C16" s="233">
        <v>0</v>
      </c>
      <c r="D16" s="249"/>
      <c r="E16" s="250"/>
      <c r="F16" s="257"/>
      <c r="G16" s="250"/>
      <c r="H16" s="257"/>
      <c r="I16" s="257"/>
      <c r="J16" s="250"/>
      <c r="K16" s="257"/>
      <c r="L16" s="257"/>
      <c r="M16" s="257"/>
      <c r="N16" s="257"/>
      <c r="O16" s="257"/>
      <c r="P16" s="250"/>
      <c r="Q16" s="250"/>
      <c r="R16" s="250"/>
      <c r="S16" s="250"/>
      <c r="T16" s="252"/>
      <c r="U16" s="249"/>
      <c r="V16" s="250"/>
      <c r="W16" s="250"/>
      <c r="X16" s="250"/>
      <c r="Y16" s="250"/>
      <c r="Z16" s="250"/>
      <c r="AA16" s="250"/>
      <c r="AB16" s="250"/>
      <c r="AC16" s="250"/>
      <c r="AD16" s="250"/>
      <c r="AE16" s="250"/>
      <c r="AF16" s="250"/>
      <c r="AG16" s="250"/>
      <c r="AH16" s="250"/>
      <c r="AI16" s="250"/>
      <c r="AJ16" s="250"/>
      <c r="AK16" s="250"/>
      <c r="AL16" s="250"/>
      <c r="AM16" s="250"/>
      <c r="AN16" s="250"/>
      <c r="AO16" s="250"/>
      <c r="AP16" s="250"/>
      <c r="AQ16" s="250"/>
      <c r="AR16" s="251"/>
      <c r="AS16" s="249"/>
      <c r="AT16" s="250"/>
      <c r="AU16" s="250"/>
      <c r="AV16" s="250"/>
      <c r="AW16" s="250"/>
      <c r="AX16" s="250"/>
      <c r="AY16" s="250"/>
      <c r="AZ16" s="250"/>
      <c r="BA16" s="250"/>
      <c r="BB16" s="252"/>
      <c r="BC16" s="249"/>
      <c r="BD16" s="250"/>
      <c r="BE16" s="250"/>
      <c r="BF16" s="250"/>
      <c r="BG16" s="250"/>
      <c r="BH16" s="250"/>
      <c r="BI16" s="250"/>
      <c r="BJ16" s="250"/>
      <c r="BK16" s="250"/>
      <c r="BL16" s="250"/>
      <c r="BM16" s="252"/>
      <c r="BN16" s="234"/>
      <c r="BO16" s="235"/>
      <c r="BP16" s="235"/>
      <c r="BQ16" s="235"/>
      <c r="BR16" s="235"/>
      <c r="BS16" s="235"/>
      <c r="BT16" s="250"/>
      <c r="BU16" s="235"/>
      <c r="BV16" s="235"/>
      <c r="BW16" s="235"/>
      <c r="BX16" s="235"/>
      <c r="BY16" s="235"/>
      <c r="BZ16" s="235"/>
      <c r="CA16" s="235"/>
      <c r="CB16" s="235"/>
      <c r="CC16" s="235"/>
      <c r="CD16" s="235"/>
      <c r="CE16" s="235"/>
      <c r="CF16" s="235"/>
      <c r="CG16" s="235"/>
      <c r="CH16" s="235"/>
      <c r="CI16" s="235"/>
      <c r="CJ16" s="235"/>
      <c r="CK16" s="235"/>
      <c r="CL16" s="235"/>
      <c r="CM16" s="235"/>
      <c r="CN16" s="235"/>
      <c r="CO16" s="235"/>
      <c r="CP16" s="235"/>
      <c r="CQ16" s="235"/>
      <c r="CR16" s="235"/>
      <c r="CS16" s="235"/>
      <c r="CT16" s="235"/>
      <c r="CU16" s="235"/>
      <c r="CV16" s="236"/>
      <c r="CW16" s="237"/>
    </row>
    <row r="17" spans="1:101" ht="15.75" customHeight="1">
      <c r="A17" s="332" t="s">
        <v>114</v>
      </c>
      <c r="B17" s="236" t="s">
        <v>115</v>
      </c>
      <c r="C17" s="233">
        <v>0</v>
      </c>
      <c r="D17" s="249"/>
      <c r="E17" s="250"/>
      <c r="F17" s="257"/>
      <c r="G17" s="250"/>
      <c r="H17" s="257"/>
      <c r="I17" s="257"/>
      <c r="J17" s="250"/>
      <c r="K17" s="257"/>
      <c r="L17" s="257"/>
      <c r="M17" s="257"/>
      <c r="N17" s="257"/>
      <c r="O17" s="257"/>
      <c r="P17" s="250"/>
      <c r="Q17" s="250"/>
      <c r="R17" s="250"/>
      <c r="S17" s="250"/>
      <c r="T17" s="252"/>
      <c r="U17" s="249"/>
      <c r="V17" s="250"/>
      <c r="W17" s="250"/>
      <c r="X17" s="250"/>
      <c r="Y17" s="250"/>
      <c r="Z17" s="250"/>
      <c r="AA17" s="250"/>
      <c r="AB17" s="250"/>
      <c r="AC17" s="250"/>
      <c r="AD17" s="250"/>
      <c r="AE17" s="250"/>
      <c r="AF17" s="250"/>
      <c r="AG17" s="250"/>
      <c r="AH17" s="250"/>
      <c r="AI17" s="250"/>
      <c r="AJ17" s="250"/>
      <c r="AK17" s="250"/>
      <c r="AL17" s="250"/>
      <c r="AM17" s="250"/>
      <c r="AN17" s="250"/>
      <c r="AO17" s="250"/>
      <c r="AP17" s="250"/>
      <c r="AQ17" s="250"/>
      <c r="AR17" s="251"/>
      <c r="AS17" s="249"/>
      <c r="AT17" s="250"/>
      <c r="AU17" s="250"/>
      <c r="AV17" s="250"/>
      <c r="AW17" s="250"/>
      <c r="AX17" s="250"/>
      <c r="AY17" s="250"/>
      <c r="AZ17" s="250"/>
      <c r="BA17" s="250"/>
      <c r="BB17" s="252"/>
      <c r="BC17" s="249"/>
      <c r="BD17" s="250"/>
      <c r="BE17" s="250"/>
      <c r="BF17" s="250"/>
      <c r="BG17" s="250"/>
      <c r="BH17" s="250"/>
      <c r="BI17" s="250"/>
      <c r="BJ17" s="250"/>
      <c r="BK17" s="250"/>
      <c r="BL17" s="250"/>
      <c r="BM17" s="252"/>
      <c r="BN17" s="234"/>
      <c r="BO17" s="235"/>
      <c r="BP17" s="235"/>
      <c r="BQ17" s="235"/>
      <c r="BR17" s="235"/>
      <c r="BS17" s="235"/>
      <c r="BT17" s="250"/>
      <c r="BU17" s="235"/>
      <c r="BV17" s="235"/>
      <c r="BW17" s="235"/>
      <c r="BX17" s="235"/>
      <c r="BY17" s="235"/>
      <c r="BZ17" s="235"/>
      <c r="CA17" s="235"/>
      <c r="CB17" s="235"/>
      <c r="CC17" s="235"/>
      <c r="CD17" s="235"/>
      <c r="CE17" s="235"/>
      <c r="CF17" s="235"/>
      <c r="CG17" s="235"/>
      <c r="CH17" s="235"/>
      <c r="CI17" s="235"/>
      <c r="CJ17" s="235"/>
      <c r="CK17" s="235"/>
      <c r="CL17" s="235"/>
      <c r="CM17" s="235"/>
      <c r="CN17" s="235"/>
      <c r="CO17" s="235"/>
      <c r="CP17" s="235"/>
      <c r="CQ17" s="235"/>
      <c r="CR17" s="235"/>
      <c r="CS17" s="235"/>
      <c r="CT17" s="235"/>
      <c r="CU17" s="235"/>
      <c r="CV17" s="236"/>
      <c r="CW17" s="237"/>
    </row>
    <row r="18" spans="1:101" ht="15.75" customHeight="1">
      <c r="A18" s="332"/>
      <c r="B18" s="236" t="s">
        <v>103</v>
      </c>
      <c r="C18" s="233">
        <v>0</v>
      </c>
      <c r="D18" s="249"/>
      <c r="E18" s="250"/>
      <c r="F18" s="257"/>
      <c r="G18" s="250"/>
      <c r="H18" s="257"/>
      <c r="I18" s="257"/>
      <c r="J18" s="250"/>
      <c r="K18" s="257"/>
      <c r="L18" s="257"/>
      <c r="M18" s="257"/>
      <c r="N18" s="257"/>
      <c r="O18" s="257"/>
      <c r="P18" s="250"/>
      <c r="Q18" s="250"/>
      <c r="R18" s="250"/>
      <c r="S18" s="250"/>
      <c r="T18" s="252"/>
      <c r="U18" s="249"/>
      <c r="V18" s="250"/>
      <c r="W18" s="250"/>
      <c r="X18" s="250"/>
      <c r="Y18" s="250"/>
      <c r="Z18" s="250"/>
      <c r="AA18" s="250"/>
      <c r="AB18" s="250"/>
      <c r="AC18" s="250"/>
      <c r="AD18" s="250"/>
      <c r="AE18" s="250"/>
      <c r="AF18" s="250"/>
      <c r="AG18" s="250"/>
      <c r="AH18" s="250"/>
      <c r="AI18" s="250"/>
      <c r="AJ18" s="250"/>
      <c r="AK18" s="250"/>
      <c r="AL18" s="250"/>
      <c r="AM18" s="250"/>
      <c r="AN18" s="250"/>
      <c r="AO18" s="250"/>
      <c r="AP18" s="250"/>
      <c r="AQ18" s="250"/>
      <c r="AR18" s="251"/>
      <c r="AS18" s="249"/>
      <c r="AT18" s="250"/>
      <c r="AU18" s="250"/>
      <c r="AV18" s="250"/>
      <c r="AW18" s="250"/>
      <c r="AX18" s="250"/>
      <c r="AY18" s="250"/>
      <c r="AZ18" s="250"/>
      <c r="BA18" s="250"/>
      <c r="BB18" s="252"/>
      <c r="BC18" s="249"/>
      <c r="BD18" s="250"/>
      <c r="BE18" s="250"/>
      <c r="BF18" s="250"/>
      <c r="BG18" s="250"/>
      <c r="BH18" s="250"/>
      <c r="BI18" s="250"/>
      <c r="BJ18" s="250"/>
      <c r="BK18" s="250"/>
      <c r="BL18" s="250"/>
      <c r="BM18" s="252"/>
      <c r="BN18" s="234"/>
      <c r="BO18" s="235"/>
      <c r="BP18" s="235"/>
      <c r="BQ18" s="235"/>
      <c r="BR18" s="235"/>
      <c r="BS18" s="235"/>
      <c r="BT18" s="250"/>
      <c r="BU18" s="235"/>
      <c r="BV18" s="235"/>
      <c r="BW18" s="235"/>
      <c r="BX18" s="235"/>
      <c r="BY18" s="235"/>
      <c r="BZ18" s="235"/>
      <c r="CA18" s="235"/>
      <c r="CB18" s="235"/>
      <c r="CC18" s="235"/>
      <c r="CD18" s="235"/>
      <c r="CE18" s="235"/>
      <c r="CF18" s="235"/>
      <c r="CG18" s="235"/>
      <c r="CH18" s="235"/>
      <c r="CI18" s="235"/>
      <c r="CJ18" s="235"/>
      <c r="CK18" s="235"/>
      <c r="CL18" s="235"/>
      <c r="CM18" s="235"/>
      <c r="CN18" s="235"/>
      <c r="CO18" s="235"/>
      <c r="CP18" s="235"/>
      <c r="CQ18" s="235"/>
      <c r="CR18" s="235"/>
      <c r="CS18" s="235"/>
      <c r="CT18" s="235"/>
      <c r="CU18" s="235"/>
      <c r="CV18" s="236"/>
      <c r="CW18" s="237"/>
    </row>
    <row r="19" spans="1:101" ht="15.75" customHeight="1">
      <c r="A19" s="332" t="s">
        <v>116</v>
      </c>
      <c r="B19" s="236" t="s">
        <v>117</v>
      </c>
      <c r="C19" s="233">
        <v>0</v>
      </c>
      <c r="D19" s="249"/>
      <c r="E19" s="250"/>
      <c r="F19" s="257"/>
      <c r="G19" s="250"/>
      <c r="H19" s="257"/>
      <c r="I19" s="257"/>
      <c r="J19" s="250"/>
      <c r="K19" s="257"/>
      <c r="L19" s="257"/>
      <c r="M19" s="257"/>
      <c r="N19" s="257"/>
      <c r="O19" s="257"/>
      <c r="P19" s="250"/>
      <c r="Q19" s="250"/>
      <c r="R19" s="250"/>
      <c r="S19" s="250"/>
      <c r="T19" s="252"/>
      <c r="U19" s="249"/>
      <c r="V19" s="250"/>
      <c r="W19" s="250"/>
      <c r="X19" s="250"/>
      <c r="Y19" s="250"/>
      <c r="Z19" s="250"/>
      <c r="AA19" s="250"/>
      <c r="AB19" s="250"/>
      <c r="AC19" s="250"/>
      <c r="AD19" s="250"/>
      <c r="AE19" s="250"/>
      <c r="AF19" s="250"/>
      <c r="AG19" s="250"/>
      <c r="AH19" s="250"/>
      <c r="AI19" s="250"/>
      <c r="AJ19" s="250"/>
      <c r="AK19" s="250"/>
      <c r="AL19" s="250"/>
      <c r="AM19" s="250"/>
      <c r="AN19" s="250"/>
      <c r="AO19" s="250"/>
      <c r="AP19" s="250"/>
      <c r="AQ19" s="250"/>
      <c r="AR19" s="251"/>
      <c r="AS19" s="249"/>
      <c r="AT19" s="250"/>
      <c r="AU19" s="250"/>
      <c r="AV19" s="250"/>
      <c r="AW19" s="250"/>
      <c r="AX19" s="250"/>
      <c r="AY19" s="250"/>
      <c r="AZ19" s="250"/>
      <c r="BA19" s="250"/>
      <c r="BB19" s="252"/>
      <c r="BC19" s="249"/>
      <c r="BD19" s="250"/>
      <c r="BE19" s="250"/>
      <c r="BF19" s="250"/>
      <c r="BG19" s="250"/>
      <c r="BH19" s="250"/>
      <c r="BI19" s="250"/>
      <c r="BJ19" s="250"/>
      <c r="BK19" s="250"/>
      <c r="BL19" s="250"/>
      <c r="BM19" s="252"/>
      <c r="BN19" s="234"/>
      <c r="BO19" s="235"/>
      <c r="BP19" s="235"/>
      <c r="BQ19" s="235"/>
      <c r="BR19" s="235"/>
      <c r="BS19" s="235"/>
      <c r="BT19" s="250"/>
      <c r="BU19" s="235"/>
      <c r="BV19" s="235"/>
      <c r="BW19" s="235"/>
      <c r="BX19" s="235"/>
      <c r="BY19" s="235"/>
      <c r="BZ19" s="235"/>
      <c r="CA19" s="235"/>
      <c r="CB19" s="235"/>
      <c r="CC19" s="235"/>
      <c r="CD19" s="235"/>
      <c r="CE19" s="235"/>
      <c r="CF19" s="235"/>
      <c r="CG19" s="235"/>
      <c r="CH19" s="235"/>
      <c r="CI19" s="235"/>
      <c r="CJ19" s="235"/>
      <c r="CK19" s="235"/>
      <c r="CL19" s="235"/>
      <c r="CM19" s="235"/>
      <c r="CN19" s="235"/>
      <c r="CO19" s="235"/>
      <c r="CP19" s="235"/>
      <c r="CQ19" s="235"/>
      <c r="CR19" s="235"/>
      <c r="CS19" s="235"/>
      <c r="CT19" s="235"/>
      <c r="CU19" s="235"/>
      <c r="CV19" s="236"/>
      <c r="CW19" s="237"/>
    </row>
    <row r="20" spans="1:101" ht="15.75" customHeight="1">
      <c r="A20" s="332" t="s">
        <v>118</v>
      </c>
      <c r="B20" s="236" t="s">
        <v>103</v>
      </c>
      <c r="C20" s="233">
        <v>0</v>
      </c>
      <c r="D20" s="249"/>
      <c r="E20" s="250"/>
      <c r="F20" s="257"/>
      <c r="G20" s="250"/>
      <c r="H20" s="257"/>
      <c r="I20" s="257"/>
      <c r="J20" s="250"/>
      <c r="K20" s="257"/>
      <c r="L20" s="257"/>
      <c r="M20" s="257"/>
      <c r="N20" s="257"/>
      <c r="O20" s="257"/>
      <c r="P20" s="250"/>
      <c r="Q20" s="250"/>
      <c r="R20" s="250"/>
      <c r="S20" s="250"/>
      <c r="T20" s="252"/>
      <c r="U20" s="249"/>
      <c r="V20" s="250"/>
      <c r="W20" s="250"/>
      <c r="X20" s="250"/>
      <c r="Y20" s="250"/>
      <c r="Z20" s="250"/>
      <c r="AA20" s="250"/>
      <c r="AB20" s="250"/>
      <c r="AC20" s="250"/>
      <c r="AD20" s="250"/>
      <c r="AE20" s="250"/>
      <c r="AF20" s="250"/>
      <c r="AG20" s="250"/>
      <c r="AH20" s="250"/>
      <c r="AI20" s="250"/>
      <c r="AJ20" s="250"/>
      <c r="AK20" s="250"/>
      <c r="AL20" s="250"/>
      <c r="AM20" s="250"/>
      <c r="AN20" s="250"/>
      <c r="AO20" s="250"/>
      <c r="AP20" s="250"/>
      <c r="AQ20" s="250"/>
      <c r="AR20" s="251"/>
      <c r="AS20" s="249"/>
      <c r="AT20" s="250"/>
      <c r="AU20" s="250"/>
      <c r="AV20" s="250"/>
      <c r="AW20" s="250"/>
      <c r="AX20" s="250"/>
      <c r="AY20" s="250"/>
      <c r="AZ20" s="250"/>
      <c r="BA20" s="250"/>
      <c r="BB20" s="252"/>
      <c r="BC20" s="249"/>
      <c r="BD20" s="250"/>
      <c r="BE20" s="250"/>
      <c r="BF20" s="250"/>
      <c r="BG20" s="250"/>
      <c r="BH20" s="250"/>
      <c r="BI20" s="250"/>
      <c r="BJ20" s="250"/>
      <c r="BK20" s="250"/>
      <c r="BL20" s="250"/>
      <c r="BM20" s="252"/>
      <c r="BN20" s="234"/>
      <c r="BO20" s="235"/>
      <c r="BP20" s="235"/>
      <c r="BQ20" s="235"/>
      <c r="BR20" s="235"/>
      <c r="BS20" s="235"/>
      <c r="BT20" s="250"/>
      <c r="BU20" s="235"/>
      <c r="BV20" s="235"/>
      <c r="BW20" s="235"/>
      <c r="BX20" s="235"/>
      <c r="BY20" s="235"/>
      <c r="BZ20" s="235"/>
      <c r="CA20" s="235"/>
      <c r="CB20" s="235"/>
      <c r="CC20" s="235"/>
      <c r="CD20" s="235"/>
      <c r="CE20" s="235"/>
      <c r="CF20" s="235"/>
      <c r="CG20" s="235"/>
      <c r="CH20" s="235"/>
      <c r="CI20" s="235"/>
      <c r="CJ20" s="235"/>
      <c r="CK20" s="235"/>
      <c r="CL20" s="235"/>
      <c r="CM20" s="235"/>
      <c r="CN20" s="235"/>
      <c r="CO20" s="235"/>
      <c r="CP20" s="235"/>
      <c r="CQ20" s="235"/>
      <c r="CR20" s="235"/>
      <c r="CS20" s="235"/>
      <c r="CT20" s="235"/>
      <c r="CU20" s="235"/>
      <c r="CV20" s="236"/>
      <c r="CW20" s="237"/>
    </row>
    <row r="21" spans="1:101" ht="15.75" customHeight="1">
      <c r="A21" s="332" t="s">
        <v>119</v>
      </c>
      <c r="B21" s="236" t="s">
        <v>117</v>
      </c>
      <c r="C21" s="233">
        <v>0</v>
      </c>
      <c r="D21" s="249"/>
      <c r="E21" s="250"/>
      <c r="F21" s="257"/>
      <c r="G21" s="250"/>
      <c r="H21" s="257"/>
      <c r="I21" s="257"/>
      <c r="J21" s="250"/>
      <c r="K21" s="257"/>
      <c r="L21" s="257"/>
      <c r="M21" s="257"/>
      <c r="N21" s="257"/>
      <c r="O21" s="257"/>
      <c r="P21" s="250"/>
      <c r="Q21" s="250"/>
      <c r="R21" s="250"/>
      <c r="S21" s="250"/>
      <c r="T21" s="252"/>
      <c r="U21" s="249"/>
      <c r="V21" s="250"/>
      <c r="W21" s="250"/>
      <c r="X21" s="250"/>
      <c r="Y21" s="250"/>
      <c r="Z21" s="250"/>
      <c r="AA21" s="250"/>
      <c r="AB21" s="250"/>
      <c r="AC21" s="250"/>
      <c r="AD21" s="250"/>
      <c r="AE21" s="250"/>
      <c r="AF21" s="250"/>
      <c r="AG21" s="250"/>
      <c r="AH21" s="250"/>
      <c r="AI21" s="250"/>
      <c r="AJ21" s="250"/>
      <c r="AK21" s="250"/>
      <c r="AL21" s="250"/>
      <c r="AM21" s="250"/>
      <c r="AN21" s="250"/>
      <c r="AO21" s="250"/>
      <c r="AP21" s="250"/>
      <c r="AQ21" s="250"/>
      <c r="AR21" s="251"/>
      <c r="AS21" s="249"/>
      <c r="AT21" s="250"/>
      <c r="AU21" s="250"/>
      <c r="AV21" s="250"/>
      <c r="AW21" s="250"/>
      <c r="AX21" s="250"/>
      <c r="AY21" s="250"/>
      <c r="AZ21" s="250"/>
      <c r="BA21" s="250"/>
      <c r="BB21" s="252"/>
      <c r="BC21" s="249"/>
      <c r="BD21" s="250"/>
      <c r="BE21" s="250"/>
      <c r="BF21" s="250"/>
      <c r="BG21" s="250"/>
      <c r="BH21" s="250"/>
      <c r="BI21" s="250"/>
      <c r="BJ21" s="250"/>
      <c r="BK21" s="250"/>
      <c r="BL21" s="250"/>
      <c r="BM21" s="252"/>
      <c r="BN21" s="234"/>
      <c r="BO21" s="235"/>
      <c r="BP21" s="235"/>
      <c r="BQ21" s="235"/>
      <c r="BR21" s="235"/>
      <c r="BS21" s="235"/>
      <c r="BT21" s="250"/>
      <c r="BU21" s="235"/>
      <c r="BV21" s="235"/>
      <c r="BW21" s="235"/>
      <c r="BX21" s="235"/>
      <c r="BY21" s="235"/>
      <c r="BZ21" s="235"/>
      <c r="CA21" s="235"/>
      <c r="CB21" s="235"/>
      <c r="CC21" s="235"/>
      <c r="CD21" s="235"/>
      <c r="CE21" s="235"/>
      <c r="CF21" s="235"/>
      <c r="CG21" s="235"/>
      <c r="CH21" s="235"/>
      <c r="CI21" s="235"/>
      <c r="CJ21" s="235"/>
      <c r="CK21" s="235"/>
      <c r="CL21" s="235"/>
      <c r="CM21" s="235"/>
      <c r="CN21" s="235"/>
      <c r="CO21" s="235"/>
      <c r="CP21" s="235"/>
      <c r="CQ21" s="235"/>
      <c r="CR21" s="235"/>
      <c r="CS21" s="235"/>
      <c r="CT21" s="235"/>
      <c r="CU21" s="235"/>
      <c r="CV21" s="236"/>
      <c r="CW21" s="237"/>
    </row>
    <row r="22" spans="1:101" ht="15.75" customHeight="1">
      <c r="A22" s="332" t="s">
        <v>120</v>
      </c>
      <c r="B22" s="236" t="s">
        <v>103</v>
      </c>
      <c r="C22" s="233">
        <v>0</v>
      </c>
      <c r="D22" s="249"/>
      <c r="E22" s="250"/>
      <c r="F22" s="257"/>
      <c r="G22" s="250"/>
      <c r="H22" s="257"/>
      <c r="I22" s="257"/>
      <c r="J22" s="250"/>
      <c r="K22" s="257"/>
      <c r="L22" s="257"/>
      <c r="M22" s="257"/>
      <c r="N22" s="257"/>
      <c r="O22" s="257"/>
      <c r="P22" s="250"/>
      <c r="Q22" s="250"/>
      <c r="R22" s="250"/>
      <c r="S22" s="250"/>
      <c r="T22" s="252"/>
      <c r="U22" s="249"/>
      <c r="V22" s="250"/>
      <c r="W22" s="250"/>
      <c r="X22" s="250"/>
      <c r="Y22" s="250"/>
      <c r="Z22" s="250"/>
      <c r="AA22" s="250"/>
      <c r="AB22" s="250"/>
      <c r="AC22" s="250"/>
      <c r="AD22" s="250"/>
      <c r="AE22" s="250"/>
      <c r="AF22" s="250"/>
      <c r="AG22" s="250"/>
      <c r="AH22" s="250"/>
      <c r="AI22" s="250"/>
      <c r="AJ22" s="250"/>
      <c r="AK22" s="250"/>
      <c r="AL22" s="250"/>
      <c r="AM22" s="250"/>
      <c r="AN22" s="250"/>
      <c r="AO22" s="250"/>
      <c r="AP22" s="250"/>
      <c r="AQ22" s="250"/>
      <c r="AR22" s="251"/>
      <c r="AS22" s="249"/>
      <c r="AT22" s="250"/>
      <c r="AU22" s="250"/>
      <c r="AV22" s="250"/>
      <c r="AW22" s="250"/>
      <c r="AX22" s="250"/>
      <c r="AY22" s="250"/>
      <c r="AZ22" s="250"/>
      <c r="BA22" s="250"/>
      <c r="BB22" s="252"/>
      <c r="BC22" s="249"/>
      <c r="BD22" s="250"/>
      <c r="BE22" s="250"/>
      <c r="BF22" s="250"/>
      <c r="BG22" s="250"/>
      <c r="BH22" s="250"/>
      <c r="BI22" s="250"/>
      <c r="BJ22" s="250"/>
      <c r="BK22" s="250"/>
      <c r="BL22" s="250"/>
      <c r="BM22" s="252"/>
      <c r="BN22" s="234"/>
      <c r="BO22" s="235"/>
      <c r="BP22" s="235"/>
      <c r="BQ22" s="235"/>
      <c r="BR22" s="235"/>
      <c r="BS22" s="235"/>
      <c r="BT22" s="250"/>
      <c r="BU22" s="235"/>
      <c r="BV22" s="235"/>
      <c r="BW22" s="235"/>
      <c r="BX22" s="235"/>
      <c r="BY22" s="235"/>
      <c r="BZ22" s="235"/>
      <c r="CA22" s="235"/>
      <c r="CB22" s="235"/>
      <c r="CC22" s="235"/>
      <c r="CD22" s="235"/>
      <c r="CE22" s="235"/>
      <c r="CF22" s="235"/>
      <c r="CG22" s="235"/>
      <c r="CH22" s="235"/>
      <c r="CI22" s="235"/>
      <c r="CJ22" s="235"/>
      <c r="CK22" s="235"/>
      <c r="CL22" s="235"/>
      <c r="CM22" s="235"/>
      <c r="CN22" s="235"/>
      <c r="CO22" s="235"/>
      <c r="CP22" s="235"/>
      <c r="CQ22" s="235"/>
      <c r="CR22" s="235"/>
      <c r="CS22" s="235"/>
      <c r="CT22" s="235"/>
      <c r="CU22" s="235"/>
      <c r="CV22" s="236"/>
      <c r="CW22" s="237"/>
    </row>
    <row r="23" spans="1:101" ht="15.75" customHeight="1">
      <c r="A23" s="332" t="s">
        <v>121</v>
      </c>
      <c r="B23" s="236" t="s">
        <v>122</v>
      </c>
      <c r="C23" s="233">
        <v>0</v>
      </c>
      <c r="D23" s="249"/>
      <c r="E23" s="250"/>
      <c r="F23" s="257"/>
      <c r="G23" s="250"/>
      <c r="H23" s="257"/>
      <c r="I23" s="257"/>
      <c r="J23" s="250"/>
      <c r="K23" s="257"/>
      <c r="L23" s="257"/>
      <c r="M23" s="257"/>
      <c r="N23" s="257"/>
      <c r="O23" s="257"/>
      <c r="P23" s="250"/>
      <c r="Q23" s="250"/>
      <c r="R23" s="250"/>
      <c r="S23" s="250"/>
      <c r="T23" s="252"/>
      <c r="U23" s="249"/>
      <c r="V23" s="250"/>
      <c r="W23" s="250"/>
      <c r="X23" s="250"/>
      <c r="Y23" s="250"/>
      <c r="Z23" s="250"/>
      <c r="AA23" s="250"/>
      <c r="AB23" s="250"/>
      <c r="AC23" s="250"/>
      <c r="AD23" s="250"/>
      <c r="AE23" s="250"/>
      <c r="AF23" s="250"/>
      <c r="AG23" s="250"/>
      <c r="AH23" s="250"/>
      <c r="AI23" s="250"/>
      <c r="AJ23" s="250"/>
      <c r="AK23" s="250"/>
      <c r="AL23" s="250"/>
      <c r="AM23" s="250"/>
      <c r="AN23" s="250"/>
      <c r="AO23" s="250"/>
      <c r="AP23" s="250"/>
      <c r="AQ23" s="250"/>
      <c r="AR23" s="251"/>
      <c r="AS23" s="249"/>
      <c r="AT23" s="250"/>
      <c r="AU23" s="250"/>
      <c r="AV23" s="250"/>
      <c r="AW23" s="250"/>
      <c r="AX23" s="250"/>
      <c r="AY23" s="250"/>
      <c r="AZ23" s="250"/>
      <c r="BA23" s="250"/>
      <c r="BB23" s="252"/>
      <c r="BC23" s="249"/>
      <c r="BD23" s="250"/>
      <c r="BE23" s="250"/>
      <c r="BF23" s="250"/>
      <c r="BG23" s="250"/>
      <c r="BH23" s="250"/>
      <c r="BI23" s="250"/>
      <c r="BJ23" s="250"/>
      <c r="BK23" s="250"/>
      <c r="BL23" s="250"/>
      <c r="BM23" s="252"/>
      <c r="BN23" s="234"/>
      <c r="BO23" s="235"/>
      <c r="BP23" s="235"/>
      <c r="BQ23" s="235"/>
      <c r="BR23" s="235"/>
      <c r="BS23" s="235"/>
      <c r="BT23" s="250"/>
      <c r="BU23" s="235"/>
      <c r="BV23" s="235"/>
      <c r="BW23" s="235"/>
      <c r="BX23" s="235"/>
      <c r="BY23" s="235"/>
      <c r="BZ23" s="235"/>
      <c r="CA23" s="235"/>
      <c r="CB23" s="235"/>
      <c r="CC23" s="235"/>
      <c r="CD23" s="235"/>
      <c r="CE23" s="235"/>
      <c r="CF23" s="235"/>
      <c r="CG23" s="235"/>
      <c r="CH23" s="235"/>
      <c r="CI23" s="235"/>
      <c r="CJ23" s="235"/>
      <c r="CK23" s="235"/>
      <c r="CL23" s="235"/>
      <c r="CM23" s="235"/>
      <c r="CN23" s="235"/>
      <c r="CO23" s="235"/>
      <c r="CP23" s="235"/>
      <c r="CQ23" s="235"/>
      <c r="CR23" s="235"/>
      <c r="CS23" s="235"/>
      <c r="CT23" s="235"/>
      <c r="CU23" s="235"/>
      <c r="CV23" s="236"/>
      <c r="CW23" s="237"/>
    </row>
    <row r="24" spans="1:101" ht="15.75" customHeight="1">
      <c r="A24" s="332"/>
      <c r="B24" s="236" t="s">
        <v>103</v>
      </c>
      <c r="C24" s="233">
        <v>0</v>
      </c>
      <c r="D24" s="249"/>
      <c r="E24" s="250"/>
      <c r="F24" s="257"/>
      <c r="G24" s="250"/>
      <c r="H24" s="257"/>
      <c r="I24" s="257"/>
      <c r="J24" s="250"/>
      <c r="K24" s="257"/>
      <c r="L24" s="257"/>
      <c r="M24" s="257"/>
      <c r="N24" s="257"/>
      <c r="O24" s="257"/>
      <c r="P24" s="250"/>
      <c r="Q24" s="250"/>
      <c r="R24" s="250"/>
      <c r="S24" s="250"/>
      <c r="T24" s="252"/>
      <c r="U24" s="249"/>
      <c r="V24" s="250"/>
      <c r="W24" s="250"/>
      <c r="X24" s="250"/>
      <c r="Y24" s="250"/>
      <c r="Z24" s="250"/>
      <c r="AA24" s="250"/>
      <c r="AB24" s="250"/>
      <c r="AC24" s="250"/>
      <c r="AD24" s="250"/>
      <c r="AE24" s="250"/>
      <c r="AF24" s="250"/>
      <c r="AG24" s="250"/>
      <c r="AH24" s="250"/>
      <c r="AI24" s="250"/>
      <c r="AJ24" s="250"/>
      <c r="AK24" s="250"/>
      <c r="AL24" s="250"/>
      <c r="AM24" s="250"/>
      <c r="AN24" s="250"/>
      <c r="AO24" s="250"/>
      <c r="AP24" s="250"/>
      <c r="AQ24" s="250"/>
      <c r="AR24" s="251"/>
      <c r="AS24" s="249"/>
      <c r="AT24" s="250"/>
      <c r="AU24" s="250"/>
      <c r="AV24" s="250"/>
      <c r="AW24" s="250"/>
      <c r="AX24" s="250"/>
      <c r="AY24" s="250"/>
      <c r="AZ24" s="250"/>
      <c r="BA24" s="250"/>
      <c r="BB24" s="252"/>
      <c r="BC24" s="249"/>
      <c r="BD24" s="250"/>
      <c r="BE24" s="250"/>
      <c r="BF24" s="250"/>
      <c r="BG24" s="250"/>
      <c r="BH24" s="250"/>
      <c r="BI24" s="250"/>
      <c r="BJ24" s="250"/>
      <c r="BK24" s="250"/>
      <c r="BL24" s="250"/>
      <c r="BM24" s="252"/>
      <c r="BN24" s="234"/>
      <c r="BO24" s="235"/>
      <c r="BP24" s="235"/>
      <c r="BQ24" s="235"/>
      <c r="BR24" s="235"/>
      <c r="BS24" s="235"/>
      <c r="BT24" s="250"/>
      <c r="BU24" s="235"/>
      <c r="BV24" s="235"/>
      <c r="BW24" s="235"/>
      <c r="BX24" s="235"/>
      <c r="BY24" s="235"/>
      <c r="BZ24" s="235"/>
      <c r="CA24" s="235"/>
      <c r="CB24" s="235"/>
      <c r="CC24" s="235"/>
      <c r="CD24" s="235"/>
      <c r="CE24" s="235"/>
      <c r="CF24" s="235"/>
      <c r="CG24" s="235"/>
      <c r="CH24" s="235"/>
      <c r="CI24" s="235"/>
      <c r="CJ24" s="235"/>
      <c r="CK24" s="235"/>
      <c r="CL24" s="235"/>
      <c r="CM24" s="235"/>
      <c r="CN24" s="235"/>
      <c r="CO24" s="235"/>
      <c r="CP24" s="235"/>
      <c r="CQ24" s="235"/>
      <c r="CR24" s="235"/>
      <c r="CS24" s="235"/>
      <c r="CT24" s="235"/>
      <c r="CU24" s="235"/>
      <c r="CV24" s="236"/>
      <c r="CW24" s="237"/>
    </row>
    <row r="25" spans="1:101" ht="15.75" customHeight="1">
      <c r="A25" s="332" t="s">
        <v>123</v>
      </c>
      <c r="B25" s="236" t="s">
        <v>103</v>
      </c>
      <c r="C25" s="233">
        <v>0</v>
      </c>
      <c r="D25" s="249"/>
      <c r="E25" s="250"/>
      <c r="F25" s="257"/>
      <c r="G25" s="250"/>
      <c r="H25" s="257"/>
      <c r="I25" s="257"/>
      <c r="J25" s="250"/>
      <c r="K25" s="257"/>
      <c r="L25" s="257"/>
      <c r="M25" s="257"/>
      <c r="N25" s="257"/>
      <c r="O25" s="257"/>
      <c r="P25" s="250"/>
      <c r="Q25" s="250"/>
      <c r="R25" s="250"/>
      <c r="S25" s="250"/>
      <c r="T25" s="252"/>
      <c r="U25" s="249"/>
      <c r="V25" s="250"/>
      <c r="W25" s="250"/>
      <c r="X25" s="250"/>
      <c r="Y25" s="250"/>
      <c r="Z25" s="250"/>
      <c r="AA25" s="250"/>
      <c r="AB25" s="250"/>
      <c r="AC25" s="250"/>
      <c r="AD25" s="250"/>
      <c r="AE25" s="250"/>
      <c r="AF25" s="250"/>
      <c r="AG25" s="250"/>
      <c r="AH25" s="250"/>
      <c r="AI25" s="250"/>
      <c r="AJ25" s="250"/>
      <c r="AK25" s="250"/>
      <c r="AL25" s="250"/>
      <c r="AM25" s="250"/>
      <c r="AN25" s="250"/>
      <c r="AO25" s="250"/>
      <c r="AP25" s="250"/>
      <c r="AQ25" s="250"/>
      <c r="AR25" s="251"/>
      <c r="AS25" s="249"/>
      <c r="AT25" s="250"/>
      <c r="AU25" s="250"/>
      <c r="AV25" s="250"/>
      <c r="AW25" s="250"/>
      <c r="AX25" s="250"/>
      <c r="AY25" s="250"/>
      <c r="AZ25" s="250"/>
      <c r="BA25" s="250"/>
      <c r="BB25" s="252"/>
      <c r="BC25" s="249"/>
      <c r="BD25" s="250"/>
      <c r="BE25" s="250"/>
      <c r="BF25" s="250"/>
      <c r="BG25" s="250"/>
      <c r="BH25" s="250"/>
      <c r="BI25" s="250"/>
      <c r="BJ25" s="250"/>
      <c r="BK25" s="250"/>
      <c r="BL25" s="250"/>
      <c r="BM25" s="252"/>
      <c r="BN25" s="234"/>
      <c r="BO25" s="235"/>
      <c r="BP25" s="235"/>
      <c r="BQ25" s="235"/>
      <c r="BR25" s="235"/>
      <c r="BS25" s="235"/>
      <c r="BT25" s="250"/>
      <c r="BU25" s="235"/>
      <c r="BV25" s="235"/>
      <c r="BW25" s="235"/>
      <c r="BX25" s="235"/>
      <c r="BY25" s="235"/>
      <c r="BZ25" s="235"/>
      <c r="CA25" s="235"/>
      <c r="CB25" s="235"/>
      <c r="CC25" s="235"/>
      <c r="CD25" s="235"/>
      <c r="CE25" s="235"/>
      <c r="CF25" s="235"/>
      <c r="CG25" s="235"/>
      <c r="CH25" s="235"/>
      <c r="CI25" s="235"/>
      <c r="CJ25" s="235"/>
      <c r="CK25" s="235"/>
      <c r="CL25" s="235"/>
      <c r="CM25" s="235"/>
      <c r="CN25" s="235"/>
      <c r="CO25" s="235"/>
      <c r="CP25" s="235"/>
      <c r="CQ25" s="235"/>
      <c r="CR25" s="235"/>
      <c r="CS25" s="235"/>
      <c r="CT25" s="235"/>
      <c r="CU25" s="235"/>
      <c r="CV25" s="236"/>
      <c r="CW25" s="237"/>
    </row>
    <row r="26" spans="1:101" ht="15.75" customHeight="1">
      <c r="A26" s="488" t="s">
        <v>124</v>
      </c>
      <c r="B26" s="241" t="s">
        <v>105</v>
      </c>
      <c r="C26" s="268">
        <v>1</v>
      </c>
      <c r="D26" s="269"/>
      <c r="E26" s="260"/>
      <c r="F26" s="333"/>
      <c r="G26" s="260"/>
      <c r="H26" s="333"/>
      <c r="I26" s="333"/>
      <c r="J26" s="260"/>
      <c r="K26" s="333"/>
      <c r="L26" s="333"/>
      <c r="M26" s="333"/>
      <c r="N26" s="333"/>
      <c r="O26" s="333"/>
      <c r="P26" s="260"/>
      <c r="Q26" s="260"/>
      <c r="R26" s="260"/>
      <c r="S26" s="260"/>
      <c r="T26" s="281"/>
      <c r="U26" s="269"/>
      <c r="V26" s="260"/>
      <c r="W26" s="260"/>
      <c r="X26" s="260"/>
      <c r="Y26" s="260"/>
      <c r="Z26" s="260"/>
      <c r="AA26" s="260"/>
      <c r="AB26" s="260"/>
      <c r="AC26" s="260"/>
      <c r="AD26" s="260"/>
      <c r="AE26" s="260"/>
      <c r="AF26" s="260"/>
      <c r="AG26" s="260"/>
      <c r="AH26" s="260"/>
      <c r="AI26" s="260"/>
      <c r="AJ26" s="260"/>
      <c r="AK26" s="260"/>
      <c r="AL26" s="260"/>
      <c r="AM26" s="260"/>
      <c r="AN26" s="260"/>
      <c r="AO26" s="260"/>
      <c r="AP26" s="260"/>
      <c r="AQ26" s="260"/>
      <c r="AR26" s="334"/>
      <c r="AS26" s="269"/>
      <c r="AT26" s="260"/>
      <c r="AU26" s="260"/>
      <c r="AV26" s="260"/>
      <c r="AW26" s="260"/>
      <c r="AX26" s="260"/>
      <c r="AY26" s="260"/>
      <c r="AZ26" s="260"/>
      <c r="BA26" s="260"/>
      <c r="BB26" s="281"/>
      <c r="BC26" s="269"/>
      <c r="BD26" s="260"/>
      <c r="BE26" s="260"/>
      <c r="BF26" s="260"/>
      <c r="BG26" s="260"/>
      <c r="BH26" s="260"/>
      <c r="BI26" s="260"/>
      <c r="BJ26" s="260"/>
      <c r="BK26" s="260"/>
      <c r="BL26" s="260"/>
      <c r="BM26" s="281"/>
      <c r="BN26" s="269"/>
      <c r="BO26" s="260"/>
      <c r="BP26" s="260"/>
      <c r="BQ26" s="260"/>
      <c r="BR26" s="260">
        <v>1</v>
      </c>
      <c r="BS26" s="260"/>
      <c r="BT26" s="260"/>
      <c r="BU26" s="260"/>
      <c r="BV26" s="260"/>
      <c r="BW26" s="260"/>
      <c r="BX26" s="260"/>
      <c r="BY26" s="260"/>
      <c r="BZ26" s="260"/>
      <c r="CA26" s="260"/>
      <c r="CB26" s="260"/>
      <c r="CC26" s="260"/>
      <c r="CD26" s="260"/>
      <c r="CE26" s="260"/>
      <c r="CF26" s="260"/>
      <c r="CG26" s="260"/>
      <c r="CH26" s="260"/>
      <c r="CI26" s="260"/>
      <c r="CJ26" s="260"/>
      <c r="CK26" s="260"/>
      <c r="CL26" s="260"/>
      <c r="CM26" s="260"/>
      <c r="CN26" s="260"/>
      <c r="CO26" s="260"/>
      <c r="CP26" s="260"/>
      <c r="CQ26" s="260"/>
      <c r="CR26" s="260"/>
      <c r="CS26" s="260"/>
      <c r="CT26" s="260"/>
      <c r="CU26" s="260"/>
      <c r="CV26" s="270"/>
      <c r="CW26" s="334"/>
    </row>
    <row r="27" spans="1:101" ht="15.75" customHeight="1">
      <c r="A27" s="488"/>
      <c r="B27" s="261" t="s">
        <v>103</v>
      </c>
      <c r="C27" s="266">
        <v>232.45</v>
      </c>
      <c r="D27" s="352">
        <v>0</v>
      </c>
      <c r="E27" s="263">
        <v>0</v>
      </c>
      <c r="F27" s="263">
        <v>0</v>
      </c>
      <c r="G27" s="263">
        <v>0</v>
      </c>
      <c r="H27" s="263">
        <v>0</v>
      </c>
      <c r="I27" s="263">
        <v>0</v>
      </c>
      <c r="J27" s="263">
        <v>0</v>
      </c>
      <c r="K27" s="263">
        <v>0</v>
      </c>
      <c r="L27" s="263">
        <v>0</v>
      </c>
      <c r="M27" s="263">
        <v>0</v>
      </c>
      <c r="N27" s="263">
        <v>0</v>
      </c>
      <c r="O27" s="263">
        <v>0</v>
      </c>
      <c r="P27" s="263">
        <v>0</v>
      </c>
      <c r="Q27" s="263">
        <v>0</v>
      </c>
      <c r="R27" s="263">
        <v>0</v>
      </c>
      <c r="S27" s="263">
        <v>0</v>
      </c>
      <c r="T27" s="233">
        <v>0</v>
      </c>
      <c r="U27" s="352">
        <v>0</v>
      </c>
      <c r="V27" s="263">
        <v>0</v>
      </c>
      <c r="W27" s="263">
        <v>0</v>
      </c>
      <c r="X27" s="263">
        <v>0</v>
      </c>
      <c r="Y27" s="263">
        <v>0</v>
      </c>
      <c r="Z27" s="263">
        <v>0</v>
      </c>
      <c r="AA27" s="263">
        <v>0</v>
      </c>
      <c r="AB27" s="263">
        <v>0</v>
      </c>
      <c r="AC27" s="263">
        <v>0</v>
      </c>
      <c r="AD27" s="263">
        <v>0</v>
      </c>
      <c r="AE27" s="263">
        <v>0</v>
      </c>
      <c r="AF27" s="263">
        <v>0</v>
      </c>
      <c r="AG27" s="263">
        <v>0</v>
      </c>
      <c r="AH27" s="263">
        <v>0</v>
      </c>
      <c r="AI27" s="263">
        <v>0</v>
      </c>
      <c r="AJ27" s="263">
        <v>0</v>
      </c>
      <c r="AK27" s="263">
        <v>0</v>
      </c>
      <c r="AL27" s="263">
        <v>0</v>
      </c>
      <c r="AM27" s="263">
        <v>0</v>
      </c>
      <c r="AN27" s="263">
        <v>0</v>
      </c>
      <c r="AO27" s="263">
        <v>0</v>
      </c>
      <c r="AP27" s="263">
        <v>0</v>
      </c>
      <c r="AQ27" s="263">
        <v>0</v>
      </c>
      <c r="AR27" s="233">
        <v>0</v>
      </c>
      <c r="AS27" s="352">
        <v>0</v>
      </c>
      <c r="AT27" s="263">
        <v>0</v>
      </c>
      <c r="AU27" s="263">
        <v>0</v>
      </c>
      <c r="AV27" s="263">
        <v>0</v>
      </c>
      <c r="AW27" s="263">
        <v>0</v>
      </c>
      <c r="AX27" s="263">
        <v>0</v>
      </c>
      <c r="AY27" s="263">
        <v>0</v>
      </c>
      <c r="AZ27" s="263">
        <v>0</v>
      </c>
      <c r="BA27" s="263">
        <v>0</v>
      </c>
      <c r="BB27" s="233">
        <v>0</v>
      </c>
      <c r="BC27" s="352">
        <v>0</v>
      </c>
      <c r="BD27" s="263">
        <v>0</v>
      </c>
      <c r="BE27" s="263">
        <v>0</v>
      </c>
      <c r="BF27" s="263">
        <v>0</v>
      </c>
      <c r="BG27" s="263">
        <v>0</v>
      </c>
      <c r="BH27" s="263">
        <v>0</v>
      </c>
      <c r="BI27" s="263">
        <v>0</v>
      </c>
      <c r="BJ27" s="263">
        <v>0</v>
      </c>
      <c r="BK27" s="263">
        <v>0</v>
      </c>
      <c r="BL27" s="263">
        <v>0</v>
      </c>
      <c r="BM27" s="233">
        <v>0</v>
      </c>
      <c r="BN27" s="352">
        <v>0</v>
      </c>
      <c r="BO27" s="263">
        <v>0</v>
      </c>
      <c r="BP27" s="263">
        <v>0</v>
      </c>
      <c r="BQ27" s="263">
        <v>0</v>
      </c>
      <c r="BR27" s="263">
        <v>232.45</v>
      </c>
      <c r="BS27" s="263">
        <v>0</v>
      </c>
      <c r="BT27" s="263">
        <v>0</v>
      </c>
      <c r="BU27" s="263">
        <v>0</v>
      </c>
      <c r="BV27" s="263">
        <v>0</v>
      </c>
      <c r="BW27" s="263">
        <v>0</v>
      </c>
      <c r="BX27" s="263">
        <v>0</v>
      </c>
      <c r="BY27" s="263">
        <v>0</v>
      </c>
      <c r="BZ27" s="263">
        <v>0</v>
      </c>
      <c r="CA27" s="263">
        <v>0</v>
      </c>
      <c r="CB27" s="263">
        <v>0</v>
      </c>
      <c r="CC27" s="263">
        <v>0</v>
      </c>
      <c r="CD27" s="263">
        <v>0</v>
      </c>
      <c r="CE27" s="263">
        <v>0</v>
      </c>
      <c r="CF27" s="263">
        <v>0</v>
      </c>
      <c r="CG27" s="263">
        <v>0</v>
      </c>
      <c r="CH27" s="263">
        <v>0</v>
      </c>
      <c r="CI27" s="263">
        <v>0</v>
      </c>
      <c r="CJ27" s="263">
        <v>0</v>
      </c>
      <c r="CK27" s="263">
        <v>0</v>
      </c>
      <c r="CL27" s="263">
        <v>0</v>
      </c>
      <c r="CM27" s="263">
        <v>0</v>
      </c>
      <c r="CN27" s="263">
        <v>0</v>
      </c>
      <c r="CO27" s="263">
        <v>0</v>
      </c>
      <c r="CP27" s="263">
        <v>0</v>
      </c>
      <c r="CQ27" s="263">
        <v>0</v>
      </c>
      <c r="CR27" s="263">
        <v>0</v>
      </c>
      <c r="CS27" s="263">
        <v>0</v>
      </c>
      <c r="CT27" s="263">
        <v>0</v>
      </c>
      <c r="CU27" s="263">
        <v>0</v>
      </c>
      <c r="CV27" s="263">
        <v>0</v>
      </c>
      <c r="CW27" s="233">
        <v>0</v>
      </c>
    </row>
    <row r="28" spans="1:101" ht="15.75" customHeight="1">
      <c r="A28" s="489" t="s">
        <v>125</v>
      </c>
      <c r="B28" s="261" t="s">
        <v>107</v>
      </c>
      <c r="C28" s="265">
        <v>4.5999999999999999E-2</v>
      </c>
      <c r="D28" s="249"/>
      <c r="E28" s="250"/>
      <c r="F28" s="257"/>
      <c r="G28" s="250"/>
      <c r="H28" s="257"/>
      <c r="I28" s="257"/>
      <c r="J28" s="250"/>
      <c r="K28" s="257"/>
      <c r="L28" s="257"/>
      <c r="M28" s="257"/>
      <c r="N28" s="257"/>
      <c r="O28" s="353"/>
      <c r="P28" s="250"/>
      <c r="Q28" s="250"/>
      <c r="R28" s="250"/>
      <c r="S28" s="250"/>
      <c r="T28" s="252"/>
      <c r="U28" s="249"/>
      <c r="V28" s="250"/>
      <c r="W28" s="250"/>
      <c r="X28" s="250"/>
      <c r="Y28" s="250"/>
      <c r="Z28" s="250"/>
      <c r="AA28" s="250"/>
      <c r="AB28" s="250"/>
      <c r="AC28" s="250"/>
      <c r="AD28" s="250"/>
      <c r="AE28" s="250"/>
      <c r="AF28" s="250"/>
      <c r="AG28" s="250"/>
      <c r="AH28" s="250"/>
      <c r="AI28" s="250"/>
      <c r="AJ28" s="250"/>
      <c r="AK28" s="250"/>
      <c r="AL28" s="250"/>
      <c r="AM28" s="250"/>
      <c r="AN28" s="250"/>
      <c r="AO28" s="250"/>
      <c r="AP28" s="250"/>
      <c r="AQ28" s="250"/>
      <c r="AR28" s="251"/>
      <c r="AS28" s="249"/>
      <c r="AT28" s="250"/>
      <c r="AU28" s="250"/>
      <c r="AV28" s="250"/>
      <c r="AW28" s="250"/>
      <c r="AX28" s="250"/>
      <c r="AY28" s="250"/>
      <c r="AZ28" s="250"/>
      <c r="BA28" s="250"/>
      <c r="BB28" s="252"/>
      <c r="BC28" s="249"/>
      <c r="BD28" s="250"/>
      <c r="BE28" s="250"/>
      <c r="BF28" s="250"/>
      <c r="BG28" s="250"/>
      <c r="BH28" s="250"/>
      <c r="BI28" s="250"/>
      <c r="BJ28" s="250"/>
      <c r="BK28" s="250"/>
      <c r="BL28" s="250"/>
      <c r="BM28" s="252"/>
      <c r="BN28" s="234"/>
      <c r="BO28" s="235"/>
      <c r="BP28" s="235"/>
      <c r="BQ28" s="354"/>
      <c r="BR28" s="355">
        <v>4.5999999999999999E-2</v>
      </c>
      <c r="BS28" s="356"/>
      <c r="BT28" s="250"/>
      <c r="BU28" s="235"/>
      <c r="BV28" s="235"/>
      <c r="BW28" s="235"/>
      <c r="BX28" s="235"/>
      <c r="BY28" s="235"/>
      <c r="BZ28" s="235"/>
      <c r="CA28" s="235"/>
      <c r="CB28" s="235"/>
      <c r="CC28" s="235"/>
      <c r="CD28" s="235"/>
      <c r="CE28" s="235"/>
      <c r="CF28" s="235"/>
      <c r="CG28" s="235"/>
      <c r="CH28" s="235"/>
      <c r="CI28" s="235"/>
      <c r="CJ28" s="235"/>
      <c r="CK28" s="235"/>
      <c r="CL28" s="235"/>
      <c r="CM28" s="235"/>
      <c r="CN28" s="235"/>
      <c r="CO28" s="235"/>
      <c r="CP28" s="235"/>
      <c r="CQ28" s="235"/>
      <c r="CR28" s="235"/>
      <c r="CS28" s="235"/>
      <c r="CT28" s="235"/>
      <c r="CU28" s="235"/>
      <c r="CV28" s="236"/>
      <c r="CW28" s="237"/>
    </row>
    <row r="29" spans="1:101" ht="15.75" customHeight="1">
      <c r="A29" s="489"/>
      <c r="B29" s="261" t="s">
        <v>103</v>
      </c>
      <c r="C29" s="233">
        <v>46.41</v>
      </c>
      <c r="D29" s="249"/>
      <c r="E29" s="250"/>
      <c r="F29" s="257"/>
      <c r="G29" s="250"/>
      <c r="H29" s="257"/>
      <c r="I29" s="257"/>
      <c r="J29" s="250"/>
      <c r="K29" s="257"/>
      <c r="L29" s="257"/>
      <c r="M29" s="257"/>
      <c r="N29" s="257"/>
      <c r="O29" s="257"/>
      <c r="P29" s="250"/>
      <c r="Q29" s="250"/>
      <c r="R29" s="250"/>
      <c r="S29" s="250"/>
      <c r="T29" s="252"/>
      <c r="U29" s="249"/>
      <c r="V29" s="250"/>
      <c r="W29" s="250"/>
      <c r="X29" s="250"/>
      <c r="Y29" s="250"/>
      <c r="Z29" s="250"/>
      <c r="AA29" s="250"/>
      <c r="AB29" s="250"/>
      <c r="AC29" s="250"/>
      <c r="AD29" s="250"/>
      <c r="AE29" s="250"/>
      <c r="AF29" s="250"/>
      <c r="AG29" s="250"/>
      <c r="AH29" s="250"/>
      <c r="AI29" s="250"/>
      <c r="AJ29" s="250"/>
      <c r="AK29" s="250"/>
      <c r="AL29" s="250"/>
      <c r="AM29" s="250"/>
      <c r="AN29" s="250"/>
      <c r="AO29" s="250"/>
      <c r="AP29" s="250"/>
      <c r="AQ29" s="250"/>
      <c r="AR29" s="251"/>
      <c r="AS29" s="249"/>
      <c r="AT29" s="250"/>
      <c r="AU29" s="250"/>
      <c r="AV29" s="250"/>
      <c r="AW29" s="250"/>
      <c r="AX29" s="250"/>
      <c r="AY29" s="250"/>
      <c r="AZ29" s="250"/>
      <c r="BA29" s="250"/>
      <c r="BB29" s="252"/>
      <c r="BC29" s="249"/>
      <c r="BD29" s="250"/>
      <c r="BE29" s="250"/>
      <c r="BF29" s="250"/>
      <c r="BG29" s="250"/>
      <c r="BH29" s="250"/>
      <c r="BI29" s="250"/>
      <c r="BJ29" s="250"/>
      <c r="BK29" s="250"/>
      <c r="BL29" s="250"/>
      <c r="BM29" s="252"/>
      <c r="BN29" s="234"/>
      <c r="BO29" s="235"/>
      <c r="BP29" s="235"/>
      <c r="BQ29" s="354"/>
      <c r="BR29" s="355">
        <v>46.41</v>
      </c>
      <c r="BS29" s="356"/>
      <c r="BT29" s="250"/>
      <c r="BU29" s="235"/>
      <c r="BV29" s="235"/>
      <c r="BW29" s="235"/>
      <c r="BX29" s="235"/>
      <c r="BY29" s="235"/>
      <c r="BZ29" s="235"/>
      <c r="CA29" s="235"/>
      <c r="CB29" s="235"/>
      <c r="CC29" s="235"/>
      <c r="CD29" s="235"/>
      <c r="CE29" s="235"/>
      <c r="CF29" s="235"/>
      <c r="CG29" s="235"/>
      <c r="CH29" s="235"/>
      <c r="CI29" s="235"/>
      <c r="CJ29" s="235"/>
      <c r="CK29" s="235"/>
      <c r="CL29" s="235"/>
      <c r="CM29" s="235"/>
      <c r="CN29" s="235"/>
      <c r="CO29" s="235"/>
      <c r="CP29" s="235"/>
      <c r="CQ29" s="235"/>
      <c r="CR29" s="235"/>
      <c r="CS29" s="235"/>
      <c r="CT29" s="235"/>
      <c r="CU29" s="235"/>
      <c r="CV29" s="236"/>
      <c r="CW29" s="237"/>
    </row>
    <row r="30" spans="1:101" ht="15.75" customHeight="1">
      <c r="A30" s="489" t="s">
        <v>126</v>
      </c>
      <c r="B30" s="261" t="s">
        <v>107</v>
      </c>
      <c r="C30" s="266">
        <v>0</v>
      </c>
      <c r="D30" s="249"/>
      <c r="E30" s="250"/>
      <c r="F30" s="353"/>
      <c r="G30" s="250"/>
      <c r="H30" s="257"/>
      <c r="I30" s="257"/>
      <c r="J30" s="250"/>
      <c r="K30" s="257"/>
      <c r="L30" s="353"/>
      <c r="M30" s="257"/>
      <c r="N30" s="257"/>
      <c r="O30" s="353"/>
      <c r="P30" s="250"/>
      <c r="Q30" s="274"/>
      <c r="R30" s="250"/>
      <c r="S30" s="250"/>
      <c r="T30" s="357"/>
      <c r="U30" s="249"/>
      <c r="V30" s="250"/>
      <c r="W30" s="250"/>
      <c r="X30" s="250"/>
      <c r="Y30" s="250"/>
      <c r="Z30" s="250"/>
      <c r="AA30" s="250"/>
      <c r="AB30" s="250"/>
      <c r="AC30" s="250"/>
      <c r="AD30" s="250"/>
      <c r="AE30" s="250"/>
      <c r="AF30" s="250"/>
      <c r="AG30" s="250"/>
      <c r="AH30" s="241"/>
      <c r="AI30" s="250"/>
      <c r="AJ30" s="250"/>
      <c r="AK30" s="250"/>
      <c r="AL30" s="250"/>
      <c r="AM30" s="250"/>
      <c r="AN30" s="250"/>
      <c r="AO30" s="250"/>
      <c r="AP30" s="250"/>
      <c r="AQ30" s="250"/>
      <c r="AR30" s="251"/>
      <c r="AS30" s="249"/>
      <c r="AT30" s="250"/>
      <c r="AU30" s="250"/>
      <c r="AV30" s="250"/>
      <c r="AW30" s="250"/>
      <c r="AX30" s="250"/>
      <c r="AY30" s="241"/>
      <c r="AZ30" s="250"/>
      <c r="BA30" s="241"/>
      <c r="BB30" s="252"/>
      <c r="BC30" s="249"/>
      <c r="BD30" s="250"/>
      <c r="BE30" s="250"/>
      <c r="BF30" s="250"/>
      <c r="BG30" s="250"/>
      <c r="BH30" s="250"/>
      <c r="BI30" s="250"/>
      <c r="BJ30" s="250"/>
      <c r="BK30" s="250"/>
      <c r="BL30" s="250"/>
      <c r="BM30" s="252"/>
      <c r="BN30" s="234"/>
      <c r="BO30" s="235"/>
      <c r="BP30" s="235"/>
      <c r="BQ30" s="354"/>
      <c r="BR30" s="355"/>
      <c r="BS30" s="356"/>
      <c r="BT30" s="250"/>
      <c r="BU30" s="235"/>
      <c r="BV30" s="235"/>
      <c r="BW30" s="235"/>
      <c r="BX30" s="235"/>
      <c r="BY30" s="235"/>
      <c r="BZ30" s="235"/>
      <c r="CA30" s="235"/>
      <c r="CB30" s="235"/>
      <c r="CC30" s="235"/>
      <c r="CD30" s="235"/>
      <c r="CE30" s="235"/>
      <c r="CF30" s="235"/>
      <c r="CG30" s="235"/>
      <c r="CH30" s="235"/>
      <c r="CI30" s="235"/>
      <c r="CJ30" s="235"/>
      <c r="CK30" s="235"/>
      <c r="CL30" s="235"/>
      <c r="CM30" s="235"/>
      <c r="CN30" s="235"/>
      <c r="CO30" s="235"/>
      <c r="CP30" s="235"/>
      <c r="CQ30" s="235"/>
      <c r="CR30" s="235"/>
      <c r="CS30" s="235"/>
      <c r="CT30" s="235"/>
      <c r="CU30" s="235"/>
      <c r="CV30" s="236"/>
      <c r="CW30" s="237"/>
    </row>
    <row r="31" spans="1:101" ht="15.75" customHeight="1">
      <c r="A31" s="489"/>
      <c r="B31" s="261" t="s">
        <v>103</v>
      </c>
      <c r="C31" s="233">
        <v>0</v>
      </c>
      <c r="D31" s="249"/>
      <c r="E31" s="250"/>
      <c r="F31" s="257"/>
      <c r="G31" s="250"/>
      <c r="H31" s="257"/>
      <c r="I31" s="257"/>
      <c r="J31" s="250"/>
      <c r="K31" s="257"/>
      <c r="L31" s="257"/>
      <c r="M31" s="257"/>
      <c r="N31" s="257"/>
      <c r="O31" s="257"/>
      <c r="P31" s="250"/>
      <c r="Q31" s="250"/>
      <c r="R31" s="250"/>
      <c r="S31" s="250"/>
      <c r="T31" s="252"/>
      <c r="U31" s="249"/>
      <c r="V31" s="250"/>
      <c r="W31" s="250"/>
      <c r="X31" s="250"/>
      <c r="Y31" s="250"/>
      <c r="Z31" s="250"/>
      <c r="AA31" s="250"/>
      <c r="AB31" s="250"/>
      <c r="AC31" s="250"/>
      <c r="AD31" s="250"/>
      <c r="AE31" s="250"/>
      <c r="AF31" s="250"/>
      <c r="AG31" s="250"/>
      <c r="AH31" s="241"/>
      <c r="AI31" s="250"/>
      <c r="AJ31" s="250"/>
      <c r="AK31" s="250"/>
      <c r="AL31" s="250"/>
      <c r="AM31" s="250"/>
      <c r="AN31" s="250"/>
      <c r="AO31" s="250"/>
      <c r="AP31" s="250"/>
      <c r="AQ31" s="250"/>
      <c r="AR31" s="251"/>
      <c r="AS31" s="249"/>
      <c r="AT31" s="250"/>
      <c r="AU31" s="250"/>
      <c r="AV31" s="250"/>
      <c r="AW31" s="250"/>
      <c r="AX31" s="250"/>
      <c r="AY31" s="241"/>
      <c r="AZ31" s="250"/>
      <c r="BA31" s="241"/>
      <c r="BB31" s="252"/>
      <c r="BC31" s="249"/>
      <c r="BD31" s="250"/>
      <c r="BE31" s="250"/>
      <c r="BF31" s="250"/>
      <c r="BG31" s="250"/>
      <c r="BH31" s="250"/>
      <c r="BI31" s="250"/>
      <c r="BJ31" s="250"/>
      <c r="BK31" s="250"/>
      <c r="BL31" s="250"/>
      <c r="BM31" s="252"/>
      <c r="BN31" s="234"/>
      <c r="BO31" s="235"/>
      <c r="BP31" s="235"/>
      <c r="BQ31" s="354"/>
      <c r="BR31" s="355"/>
      <c r="BS31" s="356"/>
      <c r="BT31" s="250"/>
      <c r="BU31" s="235"/>
      <c r="BV31" s="235"/>
      <c r="BW31" s="235"/>
      <c r="BX31" s="235"/>
      <c r="BY31" s="235"/>
      <c r="BZ31" s="235"/>
      <c r="CA31" s="235"/>
      <c r="CB31" s="235"/>
      <c r="CC31" s="235"/>
      <c r="CD31" s="235"/>
      <c r="CE31" s="235"/>
      <c r="CF31" s="235"/>
      <c r="CG31" s="235"/>
      <c r="CH31" s="235"/>
      <c r="CI31" s="235"/>
      <c r="CJ31" s="235"/>
      <c r="CK31" s="235"/>
      <c r="CL31" s="235"/>
      <c r="CM31" s="235"/>
      <c r="CN31" s="235"/>
      <c r="CO31" s="235"/>
      <c r="CP31" s="235"/>
      <c r="CQ31" s="235"/>
      <c r="CR31" s="235"/>
      <c r="CS31" s="235"/>
      <c r="CT31" s="235"/>
      <c r="CU31" s="235"/>
      <c r="CV31" s="236"/>
      <c r="CW31" s="237"/>
    </row>
    <row r="32" spans="1:101" ht="15.75" customHeight="1">
      <c r="A32" s="489" t="s">
        <v>127</v>
      </c>
      <c r="B32" s="261" t="s">
        <v>128</v>
      </c>
      <c r="C32" s="266">
        <v>0.247</v>
      </c>
      <c r="D32" s="249"/>
      <c r="E32" s="250"/>
      <c r="F32" s="257"/>
      <c r="G32" s="250"/>
      <c r="H32" s="257"/>
      <c r="I32" s="257"/>
      <c r="J32" s="250"/>
      <c r="K32" s="257"/>
      <c r="L32" s="257"/>
      <c r="M32" s="257"/>
      <c r="N32" s="257"/>
      <c r="O32" s="257"/>
      <c r="P32" s="250"/>
      <c r="Q32" s="250"/>
      <c r="R32" s="250"/>
      <c r="S32" s="250"/>
      <c r="T32" s="252"/>
      <c r="U32" s="249"/>
      <c r="V32" s="250"/>
      <c r="W32" s="250"/>
      <c r="X32" s="250"/>
      <c r="Y32" s="250"/>
      <c r="Z32" s="250"/>
      <c r="AA32" s="250"/>
      <c r="AB32" s="250"/>
      <c r="AC32" s="250"/>
      <c r="AD32" s="250"/>
      <c r="AE32" s="250"/>
      <c r="AF32" s="250"/>
      <c r="AG32" s="250"/>
      <c r="AH32" s="250"/>
      <c r="AI32" s="250"/>
      <c r="AJ32" s="250"/>
      <c r="AK32" s="250"/>
      <c r="AL32" s="250"/>
      <c r="AM32" s="250"/>
      <c r="AN32" s="250"/>
      <c r="AO32" s="250"/>
      <c r="AP32" s="250"/>
      <c r="AQ32" s="250"/>
      <c r="AR32" s="251"/>
      <c r="AS32" s="249"/>
      <c r="AT32" s="250"/>
      <c r="AU32" s="250"/>
      <c r="AV32" s="250"/>
      <c r="AW32" s="250"/>
      <c r="AX32" s="250"/>
      <c r="AY32" s="250"/>
      <c r="AZ32" s="250"/>
      <c r="BA32" s="250"/>
      <c r="BB32" s="252"/>
      <c r="BC32" s="249"/>
      <c r="BD32" s="250"/>
      <c r="BE32" s="250"/>
      <c r="BF32" s="250"/>
      <c r="BG32" s="250"/>
      <c r="BH32" s="250"/>
      <c r="BI32" s="250"/>
      <c r="BJ32" s="250"/>
      <c r="BK32" s="250"/>
      <c r="BL32" s="250"/>
      <c r="BM32" s="252"/>
      <c r="BN32" s="234"/>
      <c r="BO32" s="235"/>
      <c r="BP32" s="235"/>
      <c r="BQ32" s="354"/>
      <c r="BR32" s="355">
        <v>0.247</v>
      </c>
      <c r="BS32" s="356"/>
      <c r="BT32" s="250"/>
      <c r="BU32" s="235"/>
      <c r="BV32" s="235"/>
      <c r="BW32" s="235"/>
      <c r="BX32" s="235"/>
      <c r="BY32" s="235"/>
      <c r="BZ32" s="235"/>
      <c r="CA32" s="235"/>
      <c r="CB32" s="235"/>
      <c r="CC32" s="235"/>
      <c r="CD32" s="235"/>
      <c r="CE32" s="235"/>
      <c r="CF32" s="235"/>
      <c r="CG32" s="235"/>
      <c r="CH32" s="235"/>
      <c r="CI32" s="235"/>
      <c r="CJ32" s="235"/>
      <c r="CK32" s="235"/>
      <c r="CL32" s="235"/>
      <c r="CM32" s="235"/>
      <c r="CN32" s="235"/>
      <c r="CO32" s="235"/>
      <c r="CP32" s="235"/>
      <c r="CQ32" s="235"/>
      <c r="CR32" s="235"/>
      <c r="CS32" s="235"/>
      <c r="CT32" s="235"/>
      <c r="CU32" s="235"/>
      <c r="CV32" s="236"/>
      <c r="CW32" s="237"/>
    </row>
    <row r="33" spans="1:101" ht="15.75" customHeight="1">
      <c r="A33" s="489"/>
      <c r="B33" s="261" t="s">
        <v>103</v>
      </c>
      <c r="C33" s="233">
        <v>186.04</v>
      </c>
      <c r="D33" s="249"/>
      <c r="E33" s="250"/>
      <c r="F33" s="257"/>
      <c r="G33" s="250"/>
      <c r="H33" s="257"/>
      <c r="I33" s="257"/>
      <c r="J33" s="250"/>
      <c r="K33" s="257"/>
      <c r="L33" s="257"/>
      <c r="M33" s="257"/>
      <c r="N33" s="257"/>
      <c r="O33" s="257"/>
      <c r="P33" s="250"/>
      <c r="Q33" s="250"/>
      <c r="R33" s="250"/>
      <c r="S33" s="250"/>
      <c r="T33" s="252"/>
      <c r="U33" s="249"/>
      <c r="V33" s="250"/>
      <c r="W33" s="250"/>
      <c r="X33" s="250"/>
      <c r="Y33" s="250"/>
      <c r="Z33" s="250"/>
      <c r="AA33" s="250"/>
      <c r="AB33" s="250"/>
      <c r="AC33" s="250"/>
      <c r="AD33" s="250"/>
      <c r="AE33" s="250"/>
      <c r="AF33" s="250"/>
      <c r="AG33" s="250"/>
      <c r="AH33" s="250"/>
      <c r="AI33" s="250"/>
      <c r="AJ33" s="250"/>
      <c r="AK33" s="250"/>
      <c r="AL33" s="250"/>
      <c r="AM33" s="250"/>
      <c r="AN33" s="250"/>
      <c r="AO33" s="250"/>
      <c r="AP33" s="250"/>
      <c r="AQ33" s="250"/>
      <c r="AR33" s="251"/>
      <c r="AS33" s="249"/>
      <c r="AT33" s="250"/>
      <c r="AU33" s="250"/>
      <c r="AV33" s="250"/>
      <c r="AW33" s="250"/>
      <c r="AX33" s="250"/>
      <c r="AY33" s="250"/>
      <c r="AZ33" s="250"/>
      <c r="BA33" s="250"/>
      <c r="BB33" s="252"/>
      <c r="BC33" s="249"/>
      <c r="BD33" s="250"/>
      <c r="BE33" s="250"/>
      <c r="BF33" s="250"/>
      <c r="BG33" s="250"/>
      <c r="BH33" s="250"/>
      <c r="BI33" s="250"/>
      <c r="BJ33" s="250"/>
      <c r="BK33" s="250"/>
      <c r="BL33" s="250"/>
      <c r="BM33" s="252"/>
      <c r="BN33" s="234"/>
      <c r="BO33" s="235"/>
      <c r="BP33" s="235"/>
      <c r="BQ33" s="354"/>
      <c r="BR33" s="355">
        <v>186.04</v>
      </c>
      <c r="BS33" s="356"/>
      <c r="BT33" s="250"/>
      <c r="BU33" s="235"/>
      <c r="BV33" s="235"/>
      <c r="BW33" s="235"/>
      <c r="BX33" s="235"/>
      <c r="BY33" s="235"/>
      <c r="BZ33" s="235"/>
      <c r="CA33" s="235"/>
      <c r="CB33" s="235"/>
      <c r="CC33" s="235"/>
      <c r="CD33" s="235"/>
      <c r="CE33" s="235"/>
      <c r="CF33" s="235"/>
      <c r="CG33" s="235"/>
      <c r="CH33" s="235"/>
      <c r="CI33" s="235"/>
      <c r="CJ33" s="235"/>
      <c r="CK33" s="235"/>
      <c r="CL33" s="235"/>
      <c r="CM33" s="235"/>
      <c r="CN33" s="235"/>
      <c r="CO33" s="235"/>
      <c r="CP33" s="235"/>
      <c r="CQ33" s="235"/>
      <c r="CR33" s="235"/>
      <c r="CS33" s="235"/>
      <c r="CT33" s="235"/>
      <c r="CU33" s="235"/>
      <c r="CV33" s="236"/>
      <c r="CW33" s="237"/>
    </row>
    <row r="34" spans="1:101" ht="15.75" customHeight="1">
      <c r="A34" s="489" t="s">
        <v>129</v>
      </c>
      <c r="B34" s="261" t="s">
        <v>122</v>
      </c>
      <c r="C34" s="233">
        <v>0</v>
      </c>
      <c r="D34" s="249"/>
      <c r="E34" s="250"/>
      <c r="F34" s="257"/>
      <c r="G34" s="250"/>
      <c r="H34" s="257"/>
      <c r="I34" s="257"/>
      <c r="J34" s="250"/>
      <c r="K34" s="257"/>
      <c r="L34" s="257"/>
      <c r="M34" s="257"/>
      <c r="N34" s="257"/>
      <c r="O34" s="257"/>
      <c r="P34" s="250"/>
      <c r="Q34" s="250"/>
      <c r="R34" s="250"/>
      <c r="S34" s="250"/>
      <c r="T34" s="252"/>
      <c r="U34" s="249"/>
      <c r="V34" s="250"/>
      <c r="W34" s="250"/>
      <c r="X34" s="250"/>
      <c r="Y34" s="250"/>
      <c r="Z34" s="250"/>
      <c r="AA34" s="250"/>
      <c r="AB34" s="250"/>
      <c r="AC34" s="250"/>
      <c r="AD34" s="250"/>
      <c r="AE34" s="250"/>
      <c r="AF34" s="250"/>
      <c r="AG34" s="250"/>
      <c r="AH34" s="250"/>
      <c r="AI34" s="250"/>
      <c r="AJ34" s="250"/>
      <c r="AK34" s="250"/>
      <c r="AL34" s="250"/>
      <c r="AM34" s="250"/>
      <c r="AN34" s="250"/>
      <c r="AO34" s="250"/>
      <c r="AP34" s="250"/>
      <c r="AQ34" s="250"/>
      <c r="AR34" s="251"/>
      <c r="AS34" s="249"/>
      <c r="AT34" s="250"/>
      <c r="AU34" s="250"/>
      <c r="AV34" s="250"/>
      <c r="AW34" s="250"/>
      <c r="AX34" s="250"/>
      <c r="AY34" s="250"/>
      <c r="AZ34" s="250"/>
      <c r="BA34" s="250"/>
      <c r="BB34" s="252"/>
      <c r="BC34" s="249"/>
      <c r="BD34" s="250"/>
      <c r="BE34" s="250"/>
      <c r="BF34" s="250"/>
      <c r="BG34" s="250"/>
      <c r="BH34" s="250"/>
      <c r="BI34" s="250"/>
      <c r="BJ34" s="250"/>
      <c r="BK34" s="250"/>
      <c r="BL34" s="250"/>
      <c r="BM34" s="252"/>
      <c r="BN34" s="234"/>
      <c r="BO34" s="235"/>
      <c r="BP34" s="235"/>
      <c r="BQ34" s="354"/>
      <c r="BR34" s="235"/>
      <c r="BS34" s="356"/>
      <c r="BT34" s="250"/>
      <c r="BU34" s="235"/>
      <c r="BV34" s="235"/>
      <c r="BW34" s="235"/>
      <c r="BX34" s="235"/>
      <c r="BY34" s="235"/>
      <c r="BZ34" s="235"/>
      <c r="CA34" s="235"/>
      <c r="CB34" s="235"/>
      <c r="CC34" s="235"/>
      <c r="CD34" s="235"/>
      <c r="CE34" s="235"/>
      <c r="CF34" s="235"/>
      <c r="CG34" s="235"/>
      <c r="CH34" s="235"/>
      <c r="CI34" s="235"/>
      <c r="CJ34" s="235"/>
      <c r="CK34" s="235"/>
      <c r="CL34" s="235"/>
      <c r="CM34" s="235"/>
      <c r="CN34" s="235"/>
      <c r="CO34" s="235"/>
      <c r="CP34" s="235"/>
      <c r="CQ34" s="235"/>
      <c r="CR34" s="235"/>
      <c r="CS34" s="235"/>
      <c r="CT34" s="235"/>
      <c r="CU34" s="235"/>
      <c r="CV34" s="236"/>
      <c r="CW34" s="237"/>
    </row>
    <row r="35" spans="1:101" ht="15.75" customHeight="1">
      <c r="A35" s="489"/>
      <c r="B35" s="261" t="s">
        <v>103</v>
      </c>
      <c r="C35" s="233">
        <v>0</v>
      </c>
      <c r="D35" s="249"/>
      <c r="E35" s="250"/>
      <c r="F35" s="257"/>
      <c r="G35" s="250"/>
      <c r="H35" s="257"/>
      <c r="I35" s="257"/>
      <c r="J35" s="250"/>
      <c r="K35" s="257"/>
      <c r="L35" s="257"/>
      <c r="M35" s="257"/>
      <c r="N35" s="257"/>
      <c r="O35" s="257"/>
      <c r="P35" s="250"/>
      <c r="Q35" s="250"/>
      <c r="R35" s="250"/>
      <c r="S35" s="250"/>
      <c r="T35" s="252"/>
      <c r="U35" s="249"/>
      <c r="V35" s="250"/>
      <c r="W35" s="250"/>
      <c r="X35" s="250"/>
      <c r="Y35" s="250"/>
      <c r="Z35" s="250"/>
      <c r="AA35" s="250"/>
      <c r="AB35" s="250"/>
      <c r="AC35" s="250"/>
      <c r="AD35" s="250"/>
      <c r="AE35" s="250"/>
      <c r="AF35" s="250"/>
      <c r="AG35" s="250"/>
      <c r="AH35" s="250"/>
      <c r="AI35" s="250"/>
      <c r="AJ35" s="250"/>
      <c r="AK35" s="250"/>
      <c r="AL35" s="250"/>
      <c r="AM35" s="250"/>
      <c r="AN35" s="250"/>
      <c r="AO35" s="250"/>
      <c r="AP35" s="250"/>
      <c r="AQ35" s="250"/>
      <c r="AR35" s="251"/>
      <c r="AS35" s="249"/>
      <c r="AT35" s="250"/>
      <c r="AU35" s="250"/>
      <c r="AV35" s="250"/>
      <c r="AW35" s="250"/>
      <c r="AX35" s="250"/>
      <c r="AY35" s="250"/>
      <c r="AZ35" s="250"/>
      <c r="BA35" s="250"/>
      <c r="BB35" s="252"/>
      <c r="BC35" s="249"/>
      <c r="BD35" s="250"/>
      <c r="BE35" s="250"/>
      <c r="BF35" s="250"/>
      <c r="BG35" s="250"/>
      <c r="BH35" s="250"/>
      <c r="BI35" s="250"/>
      <c r="BJ35" s="250"/>
      <c r="BK35" s="250"/>
      <c r="BL35" s="250"/>
      <c r="BM35" s="252"/>
      <c r="BN35" s="234"/>
      <c r="BO35" s="235"/>
      <c r="BP35" s="235"/>
      <c r="BQ35" s="354"/>
      <c r="BR35" s="235"/>
      <c r="BS35" s="356"/>
      <c r="BT35" s="250"/>
      <c r="BU35" s="235"/>
      <c r="BV35" s="235"/>
      <c r="BW35" s="235"/>
      <c r="BX35" s="235"/>
      <c r="BY35" s="235"/>
      <c r="BZ35" s="235"/>
      <c r="CA35" s="235"/>
      <c r="CB35" s="235"/>
      <c r="CC35" s="235"/>
      <c r="CD35" s="235"/>
      <c r="CE35" s="235"/>
      <c r="CF35" s="235"/>
      <c r="CG35" s="235"/>
      <c r="CH35" s="235"/>
      <c r="CI35" s="235"/>
      <c r="CJ35" s="235"/>
      <c r="CK35" s="235"/>
      <c r="CL35" s="235"/>
      <c r="CM35" s="235"/>
      <c r="CN35" s="235"/>
      <c r="CO35" s="235"/>
      <c r="CP35" s="235"/>
      <c r="CQ35" s="235"/>
      <c r="CR35" s="235"/>
      <c r="CS35" s="235"/>
      <c r="CT35" s="235"/>
      <c r="CU35" s="235"/>
      <c r="CV35" s="236"/>
      <c r="CW35" s="237"/>
    </row>
    <row r="36" spans="1:101" ht="15.75" customHeight="1">
      <c r="A36" s="267" t="s">
        <v>130</v>
      </c>
      <c r="B36" s="232" t="s">
        <v>107</v>
      </c>
      <c r="C36" s="265">
        <v>0.17100000000000001</v>
      </c>
      <c r="D36" s="234"/>
      <c r="E36" s="235"/>
      <c r="F36" s="236"/>
      <c r="G36" s="235"/>
      <c r="H36" s="236"/>
      <c r="I36" s="235"/>
      <c r="J36" s="235"/>
      <c r="K36" s="236"/>
      <c r="L36" s="236"/>
      <c r="M36" s="236"/>
      <c r="N36" s="236"/>
      <c r="O36" s="236"/>
      <c r="P36" s="235"/>
      <c r="Q36" s="236"/>
      <c r="R36" s="236"/>
      <c r="S36" s="236"/>
      <c r="T36" s="237"/>
      <c r="U36" s="249"/>
      <c r="V36" s="250"/>
      <c r="W36" s="250"/>
      <c r="X36" s="250"/>
      <c r="Y36" s="274"/>
      <c r="Z36" s="250"/>
      <c r="AA36" s="250"/>
      <c r="AB36" s="250"/>
      <c r="AC36" s="250"/>
      <c r="AD36" s="250"/>
      <c r="AE36" s="250"/>
      <c r="AF36" s="250"/>
      <c r="AG36" s="250"/>
      <c r="AH36" s="250"/>
      <c r="AI36" s="250"/>
      <c r="AJ36" s="250"/>
      <c r="AK36" s="250"/>
      <c r="AL36" s="250"/>
      <c r="AM36" s="250"/>
      <c r="AN36" s="250"/>
      <c r="AO36" s="250"/>
      <c r="AP36" s="250"/>
      <c r="AQ36" s="250"/>
      <c r="AR36" s="251"/>
      <c r="AS36" s="276">
        <v>0.17100000000000001</v>
      </c>
      <c r="AT36" s="248"/>
      <c r="AU36" s="248"/>
      <c r="AV36" s="250"/>
      <c r="AW36" s="248"/>
      <c r="AX36" s="248"/>
      <c r="AY36" s="248"/>
      <c r="AZ36" s="248"/>
      <c r="BA36" s="250"/>
      <c r="BB36" s="252"/>
      <c r="BC36" s="249"/>
      <c r="BD36" s="250"/>
      <c r="BE36" s="250"/>
      <c r="BF36" s="250"/>
      <c r="BG36" s="250"/>
      <c r="BH36" s="250"/>
      <c r="BI36" s="250"/>
      <c r="BJ36" s="250"/>
      <c r="BK36" s="250"/>
      <c r="BL36" s="250"/>
      <c r="BM36" s="252"/>
      <c r="BN36" s="249"/>
      <c r="BO36" s="248"/>
      <c r="BP36" s="248"/>
      <c r="BQ36" s="248"/>
      <c r="BR36" s="250"/>
      <c r="BS36" s="248"/>
      <c r="BT36" s="248"/>
      <c r="BU36" s="250"/>
      <c r="BV36" s="248"/>
      <c r="BW36" s="250"/>
      <c r="BX36" s="248"/>
      <c r="BY36" s="248"/>
      <c r="BZ36" s="248"/>
      <c r="CA36" s="248"/>
      <c r="CB36" s="248"/>
      <c r="CC36" s="248"/>
      <c r="CD36" s="250"/>
      <c r="CE36" s="248"/>
      <c r="CF36" s="248"/>
      <c r="CG36" s="248"/>
      <c r="CH36" s="248"/>
      <c r="CI36" s="250"/>
      <c r="CJ36" s="250"/>
      <c r="CK36" s="248"/>
      <c r="CL36" s="248"/>
      <c r="CM36" s="250"/>
      <c r="CN36" s="250"/>
      <c r="CO36" s="250"/>
      <c r="CP36" s="250"/>
      <c r="CQ36" s="250"/>
      <c r="CR36" s="250"/>
      <c r="CS36" s="248"/>
      <c r="CT36" s="248"/>
      <c r="CU36" s="250"/>
      <c r="CV36" s="248"/>
      <c r="CW36" s="251"/>
    </row>
    <row r="37" spans="1:101" ht="15.75" customHeight="1">
      <c r="A37" s="267" t="s">
        <v>131</v>
      </c>
      <c r="B37" s="232" t="s">
        <v>132</v>
      </c>
      <c r="C37" s="268">
        <v>1</v>
      </c>
      <c r="D37" s="234"/>
      <c r="E37" s="235"/>
      <c r="F37" s="236"/>
      <c r="G37" s="235"/>
      <c r="H37" s="236"/>
      <c r="I37" s="235"/>
      <c r="J37" s="235"/>
      <c r="K37" s="236"/>
      <c r="L37" s="236"/>
      <c r="M37" s="236"/>
      <c r="N37" s="236"/>
      <c r="O37" s="235"/>
      <c r="P37" s="235"/>
      <c r="Q37" s="236"/>
      <c r="R37" s="236"/>
      <c r="S37" s="236"/>
      <c r="T37" s="237"/>
      <c r="U37" s="234"/>
      <c r="V37" s="235"/>
      <c r="W37" s="235"/>
      <c r="X37" s="235"/>
      <c r="Y37" s="235"/>
      <c r="Z37" s="235"/>
      <c r="AA37" s="235"/>
      <c r="AB37" s="235"/>
      <c r="AC37" s="235"/>
      <c r="AD37" s="235"/>
      <c r="AE37" s="235"/>
      <c r="AF37" s="235"/>
      <c r="AG37" s="235"/>
      <c r="AH37" s="235"/>
      <c r="AI37" s="235"/>
      <c r="AJ37" s="235"/>
      <c r="AK37" s="235"/>
      <c r="AL37" s="235"/>
      <c r="AM37" s="235"/>
      <c r="AN37" s="235"/>
      <c r="AO37" s="235"/>
      <c r="AP37" s="235"/>
      <c r="AQ37" s="235"/>
      <c r="AR37" s="237"/>
      <c r="AS37" s="269">
        <v>1</v>
      </c>
      <c r="AT37" s="260"/>
      <c r="AU37" s="270"/>
      <c r="AV37" s="260"/>
      <c r="AW37" s="271"/>
      <c r="AX37" s="270"/>
      <c r="AY37" s="270"/>
      <c r="AZ37" s="270"/>
      <c r="BA37" s="242"/>
      <c r="BB37" s="244"/>
      <c r="BC37" s="234"/>
      <c r="BD37" s="235"/>
      <c r="BE37" s="235"/>
      <c r="BF37" s="235"/>
      <c r="BG37" s="235"/>
      <c r="BH37" s="235"/>
      <c r="BI37" s="235"/>
      <c r="BJ37" s="235"/>
      <c r="BK37" s="235"/>
      <c r="BL37" s="235"/>
      <c r="BM37" s="239"/>
      <c r="BN37" s="234"/>
      <c r="BO37" s="236"/>
      <c r="BP37" s="236"/>
      <c r="BQ37" s="236"/>
      <c r="BR37" s="235"/>
      <c r="BS37" s="236"/>
      <c r="BT37" s="236"/>
      <c r="BU37" s="235"/>
      <c r="BV37" s="236"/>
      <c r="BW37" s="235"/>
      <c r="BX37" s="236"/>
      <c r="BY37" s="236"/>
      <c r="BZ37" s="236"/>
      <c r="CA37" s="236"/>
      <c r="CB37" s="236"/>
      <c r="CC37" s="236"/>
      <c r="CD37" s="235"/>
      <c r="CE37" s="236"/>
      <c r="CF37" s="236"/>
      <c r="CG37" s="236"/>
      <c r="CH37" s="236"/>
      <c r="CI37" s="235"/>
      <c r="CJ37" s="235"/>
      <c r="CK37" s="236"/>
      <c r="CL37" s="236"/>
      <c r="CM37" s="235"/>
      <c r="CN37" s="235"/>
      <c r="CO37" s="235"/>
      <c r="CP37" s="235"/>
      <c r="CQ37" s="235"/>
      <c r="CR37" s="235"/>
      <c r="CS37" s="236"/>
      <c r="CT37" s="236"/>
      <c r="CU37" s="235"/>
      <c r="CV37" s="236"/>
      <c r="CW37" s="237"/>
    </row>
    <row r="38" spans="1:101" ht="15.75" customHeight="1">
      <c r="A38" s="267"/>
      <c r="B38" s="232" t="s">
        <v>103</v>
      </c>
      <c r="C38" s="266">
        <v>240.48</v>
      </c>
      <c r="D38" s="245"/>
      <c r="E38" s="242"/>
      <c r="F38" s="243"/>
      <c r="G38" s="242"/>
      <c r="H38" s="243"/>
      <c r="I38" s="242"/>
      <c r="J38" s="242"/>
      <c r="K38" s="243"/>
      <c r="L38" s="243"/>
      <c r="M38" s="243"/>
      <c r="N38" s="243"/>
      <c r="O38" s="243"/>
      <c r="P38" s="242"/>
      <c r="Q38" s="243"/>
      <c r="R38" s="243"/>
      <c r="S38" s="243"/>
      <c r="T38" s="253"/>
      <c r="U38" s="245"/>
      <c r="V38" s="242"/>
      <c r="W38" s="242"/>
      <c r="X38" s="242"/>
      <c r="Y38" s="242"/>
      <c r="Z38" s="242"/>
      <c r="AA38" s="242"/>
      <c r="AB38" s="242"/>
      <c r="AC38" s="242"/>
      <c r="AD38" s="242"/>
      <c r="AE38" s="242"/>
      <c r="AF38" s="242"/>
      <c r="AG38" s="242"/>
      <c r="AH38" s="242"/>
      <c r="AI38" s="242"/>
      <c r="AJ38" s="242"/>
      <c r="AK38" s="242"/>
      <c r="AL38" s="242"/>
      <c r="AM38" s="242"/>
      <c r="AN38" s="242"/>
      <c r="AO38" s="242"/>
      <c r="AP38" s="242"/>
      <c r="AQ38" s="242"/>
      <c r="AR38" s="253"/>
      <c r="AS38" s="245">
        <v>240.48</v>
      </c>
      <c r="AT38" s="243"/>
      <c r="AU38" s="243"/>
      <c r="AV38" s="243"/>
      <c r="AW38" s="243"/>
      <c r="AX38" s="243"/>
      <c r="AY38" s="243"/>
      <c r="AZ38" s="243"/>
      <c r="BA38" s="242"/>
      <c r="BB38" s="244"/>
      <c r="BC38" s="245"/>
      <c r="BD38" s="242"/>
      <c r="BE38" s="242"/>
      <c r="BF38" s="242"/>
      <c r="BG38" s="242"/>
      <c r="BH38" s="242"/>
      <c r="BI38" s="242"/>
      <c r="BJ38" s="242"/>
      <c r="BK38" s="242"/>
      <c r="BL38" s="242"/>
      <c r="BM38" s="244"/>
      <c r="BN38" s="245"/>
      <c r="BO38" s="242"/>
      <c r="BP38" s="243"/>
      <c r="BQ38" s="243"/>
      <c r="BR38" s="242"/>
      <c r="BS38" s="243"/>
      <c r="BT38" s="243"/>
      <c r="BU38" s="242"/>
      <c r="BV38" s="243"/>
      <c r="BW38" s="242"/>
      <c r="BX38" s="243"/>
      <c r="BY38" s="243"/>
      <c r="BZ38" s="243"/>
      <c r="CA38" s="243"/>
      <c r="CB38" s="243"/>
      <c r="CC38" s="243"/>
      <c r="CD38" s="242"/>
      <c r="CE38" s="243"/>
      <c r="CF38" s="243"/>
      <c r="CG38" s="243"/>
      <c r="CH38" s="243"/>
      <c r="CI38" s="242"/>
      <c r="CJ38" s="242"/>
      <c r="CK38" s="243"/>
      <c r="CL38" s="243"/>
      <c r="CM38" s="242"/>
      <c r="CN38" s="242"/>
      <c r="CO38" s="242"/>
      <c r="CP38" s="242"/>
      <c r="CQ38" s="242"/>
      <c r="CR38" s="242"/>
      <c r="CS38" s="243"/>
      <c r="CT38" s="243"/>
      <c r="CU38" s="243"/>
      <c r="CV38" s="243"/>
      <c r="CW38" s="253"/>
    </row>
    <row r="39" spans="1:101" s="275" customFormat="1" ht="15.75" customHeight="1">
      <c r="A39" s="272" t="s">
        <v>133</v>
      </c>
      <c r="B39" s="232" t="s">
        <v>107</v>
      </c>
      <c r="C39" s="266">
        <v>0.55530000000000002</v>
      </c>
      <c r="D39" s="234"/>
      <c r="E39" s="235"/>
      <c r="F39" s="235"/>
      <c r="G39" s="235"/>
      <c r="H39" s="235"/>
      <c r="I39" s="235"/>
      <c r="J39" s="235"/>
      <c r="K39" s="235"/>
      <c r="L39" s="235"/>
      <c r="M39" s="235"/>
      <c r="N39" s="235"/>
      <c r="O39" s="235"/>
      <c r="P39" s="235"/>
      <c r="Q39" s="235"/>
      <c r="R39" s="235"/>
      <c r="S39" s="235"/>
      <c r="T39" s="239"/>
      <c r="U39" s="234"/>
      <c r="V39" s="235"/>
      <c r="W39" s="235"/>
      <c r="X39" s="235"/>
      <c r="Y39" s="235"/>
      <c r="Z39" s="235"/>
      <c r="AA39" s="235"/>
      <c r="AB39" s="235"/>
      <c r="AC39" s="235"/>
      <c r="AD39" s="235"/>
      <c r="AE39" s="235"/>
      <c r="AF39" s="235"/>
      <c r="AG39" s="235"/>
      <c r="AH39" s="235"/>
      <c r="AI39" s="235"/>
      <c r="AJ39" s="235"/>
      <c r="AK39" s="235"/>
      <c r="AL39" s="235"/>
      <c r="AM39" s="235"/>
      <c r="AN39" s="235"/>
      <c r="AO39" s="235"/>
      <c r="AP39" s="235"/>
      <c r="AQ39" s="235"/>
      <c r="AR39" s="354"/>
      <c r="AS39" s="351">
        <v>0.2329</v>
      </c>
      <c r="AT39" s="235"/>
      <c r="AU39" s="235"/>
      <c r="AV39" s="235"/>
      <c r="AW39" s="235"/>
      <c r="AX39" s="235"/>
      <c r="AY39" s="235"/>
      <c r="AZ39" s="274"/>
      <c r="BA39" s="242"/>
      <c r="BB39" s="239"/>
      <c r="BC39" s="234"/>
      <c r="BD39" s="235"/>
      <c r="BE39" s="235"/>
      <c r="BF39" s="235"/>
      <c r="BG39" s="235"/>
      <c r="BH39" s="235"/>
      <c r="BI39" s="235"/>
      <c r="BJ39" s="235"/>
      <c r="BK39" s="235"/>
      <c r="BL39" s="235"/>
      <c r="BM39" s="239"/>
      <c r="BN39" s="234"/>
      <c r="BO39" s="235"/>
      <c r="BP39" s="358">
        <v>0.32240000000000002</v>
      </c>
      <c r="BQ39" s="235"/>
      <c r="BR39" s="235"/>
      <c r="BS39" s="235"/>
      <c r="BT39" s="235"/>
      <c r="BU39" s="235"/>
      <c r="BV39" s="235"/>
      <c r="BW39" s="235"/>
      <c r="BX39" s="235"/>
      <c r="BY39" s="235"/>
      <c r="BZ39" s="235"/>
      <c r="CA39" s="235"/>
      <c r="CB39" s="235"/>
      <c r="CC39" s="235"/>
      <c r="CD39" s="235"/>
      <c r="CE39" s="235"/>
      <c r="CF39" s="235"/>
      <c r="CG39" s="235"/>
      <c r="CH39" s="235"/>
      <c r="CI39" s="235"/>
      <c r="CJ39" s="235"/>
      <c r="CK39" s="235"/>
      <c r="CL39" s="235"/>
      <c r="CM39" s="235"/>
      <c r="CN39" s="235"/>
      <c r="CO39" s="235"/>
      <c r="CP39" s="235"/>
      <c r="CQ39" s="235"/>
      <c r="CR39" s="235"/>
      <c r="CS39" s="235"/>
      <c r="CT39" s="235"/>
      <c r="CU39" s="235"/>
      <c r="CV39" s="235"/>
      <c r="CW39" s="239"/>
    </row>
    <row r="40" spans="1:101" s="275" customFormat="1" ht="15.75" customHeight="1">
      <c r="A40" s="272" t="s">
        <v>134</v>
      </c>
      <c r="B40" s="232" t="s">
        <v>103</v>
      </c>
      <c r="C40" s="233">
        <v>79.944999999999993</v>
      </c>
      <c r="D40" s="234"/>
      <c r="E40" s="235"/>
      <c r="F40" s="235"/>
      <c r="G40" s="235"/>
      <c r="H40" s="235"/>
      <c r="I40" s="235"/>
      <c r="J40" s="235"/>
      <c r="K40" s="235"/>
      <c r="L40" s="235"/>
      <c r="M40" s="235"/>
      <c r="N40" s="235"/>
      <c r="O40" s="235"/>
      <c r="P40" s="235"/>
      <c r="Q40" s="235"/>
      <c r="R40" s="235"/>
      <c r="S40" s="235"/>
      <c r="T40" s="239"/>
      <c r="U40" s="234"/>
      <c r="V40" s="235"/>
      <c r="W40" s="235"/>
      <c r="X40" s="235"/>
      <c r="Y40" s="235"/>
      <c r="Z40" s="235"/>
      <c r="AA40" s="235"/>
      <c r="AB40" s="235"/>
      <c r="AC40" s="235"/>
      <c r="AD40" s="235"/>
      <c r="AE40" s="235"/>
      <c r="AF40" s="235"/>
      <c r="AG40" s="235"/>
      <c r="AH40" s="235"/>
      <c r="AI40" s="235"/>
      <c r="AJ40" s="235"/>
      <c r="AK40" s="235"/>
      <c r="AL40" s="235"/>
      <c r="AM40" s="235"/>
      <c r="AN40" s="235"/>
      <c r="AO40" s="235"/>
      <c r="AP40" s="235"/>
      <c r="AQ40" s="235"/>
      <c r="AR40" s="354"/>
      <c r="AS40" s="359">
        <v>20.535</v>
      </c>
      <c r="AT40" s="235"/>
      <c r="AU40" s="235"/>
      <c r="AV40" s="235"/>
      <c r="AW40" s="235"/>
      <c r="AX40" s="235"/>
      <c r="AY40" s="235"/>
      <c r="AZ40" s="242"/>
      <c r="BA40" s="242"/>
      <c r="BB40" s="239"/>
      <c r="BC40" s="234"/>
      <c r="BD40" s="235"/>
      <c r="BE40" s="235"/>
      <c r="BF40" s="235"/>
      <c r="BG40" s="235"/>
      <c r="BH40" s="235"/>
      <c r="BI40" s="235"/>
      <c r="BJ40" s="235"/>
      <c r="BK40" s="235"/>
      <c r="BL40" s="235"/>
      <c r="BM40" s="239"/>
      <c r="BN40" s="234"/>
      <c r="BO40" s="235"/>
      <c r="BP40" s="358">
        <v>59.41</v>
      </c>
      <c r="BQ40" s="235"/>
      <c r="BR40" s="235"/>
      <c r="BS40" s="235"/>
      <c r="BT40" s="235"/>
      <c r="BU40" s="235"/>
      <c r="BV40" s="235"/>
      <c r="BW40" s="235"/>
      <c r="BX40" s="235"/>
      <c r="BY40" s="235"/>
      <c r="BZ40" s="235"/>
      <c r="CA40" s="235"/>
      <c r="CB40" s="235"/>
      <c r="CC40" s="235"/>
      <c r="CD40" s="235"/>
      <c r="CE40" s="235"/>
      <c r="CF40" s="235"/>
      <c r="CG40" s="235"/>
      <c r="CH40" s="235"/>
      <c r="CI40" s="235"/>
      <c r="CJ40" s="235"/>
      <c r="CK40" s="235"/>
      <c r="CL40" s="235"/>
      <c r="CM40" s="235"/>
      <c r="CN40" s="235"/>
      <c r="CO40" s="235"/>
      <c r="CP40" s="235"/>
      <c r="CQ40" s="235"/>
      <c r="CR40" s="235"/>
      <c r="CS40" s="235"/>
      <c r="CT40" s="235"/>
      <c r="CU40" s="235"/>
      <c r="CV40" s="235"/>
      <c r="CW40" s="239"/>
    </row>
    <row r="41" spans="1:101" s="275" customFormat="1" ht="15.75" customHeight="1">
      <c r="A41" s="272" t="s">
        <v>135</v>
      </c>
      <c r="B41" s="232" t="s">
        <v>107</v>
      </c>
      <c r="C41" s="265">
        <v>9.2100000000000001E-2</v>
      </c>
      <c r="D41" s="249"/>
      <c r="E41" s="250"/>
      <c r="F41" s="250"/>
      <c r="G41" s="250"/>
      <c r="H41" s="250"/>
      <c r="I41" s="250"/>
      <c r="J41" s="250"/>
      <c r="K41" s="250"/>
      <c r="L41" s="250"/>
      <c r="M41" s="250"/>
      <c r="N41" s="250"/>
      <c r="O41" s="250"/>
      <c r="P41" s="250"/>
      <c r="Q41" s="250"/>
      <c r="R41" s="250"/>
      <c r="S41" s="250"/>
      <c r="T41" s="252"/>
      <c r="U41" s="249"/>
      <c r="V41" s="235"/>
      <c r="W41" s="235"/>
      <c r="X41" s="235"/>
      <c r="Y41" s="235"/>
      <c r="Z41" s="235"/>
      <c r="AA41" s="235"/>
      <c r="AB41" s="235"/>
      <c r="AC41" s="235"/>
      <c r="AD41" s="235"/>
      <c r="AE41" s="235"/>
      <c r="AF41" s="235"/>
      <c r="AG41" s="235"/>
      <c r="AH41" s="235"/>
      <c r="AI41" s="235"/>
      <c r="AJ41" s="360">
        <v>9.2100000000000001E-2</v>
      </c>
      <c r="AK41" s="235"/>
      <c r="AL41" s="235"/>
      <c r="AM41" s="235"/>
      <c r="AN41" s="235"/>
      <c r="AO41" s="235"/>
      <c r="AP41" s="235"/>
      <c r="AQ41" s="235"/>
      <c r="AR41" s="239"/>
      <c r="AS41" s="245"/>
      <c r="AT41" s="242"/>
      <c r="AU41" s="242"/>
      <c r="AV41" s="242"/>
      <c r="AW41" s="242"/>
      <c r="AX41" s="242"/>
      <c r="AY41" s="242"/>
      <c r="AZ41" s="242"/>
      <c r="BA41" s="242"/>
      <c r="BB41" s="244"/>
      <c r="BC41" s="234"/>
      <c r="BD41" s="235"/>
      <c r="BE41" s="235"/>
      <c r="BF41" s="235"/>
      <c r="BG41" s="235"/>
      <c r="BH41" s="235"/>
      <c r="BI41" s="235"/>
      <c r="BJ41" s="235"/>
      <c r="BK41" s="235"/>
      <c r="BL41" s="235"/>
      <c r="BM41" s="239"/>
      <c r="BN41" s="249"/>
      <c r="BO41" s="235"/>
      <c r="BP41" s="235"/>
      <c r="BQ41" s="235"/>
      <c r="BR41" s="235"/>
      <c r="BS41" s="235"/>
      <c r="BT41" s="235"/>
      <c r="BU41" s="235"/>
      <c r="BV41" s="235"/>
      <c r="BW41" s="235"/>
      <c r="BX41" s="235"/>
      <c r="BY41" s="235"/>
      <c r="BZ41" s="235"/>
      <c r="CA41" s="235"/>
      <c r="CB41" s="235"/>
      <c r="CC41" s="235"/>
      <c r="CD41" s="235"/>
      <c r="CE41" s="235"/>
      <c r="CF41" s="235"/>
      <c r="CG41" s="235"/>
      <c r="CH41" s="235"/>
      <c r="CI41" s="235"/>
      <c r="CJ41" s="235"/>
      <c r="CK41" s="235"/>
      <c r="CL41" s="235"/>
      <c r="CM41" s="235"/>
      <c r="CN41" s="235"/>
      <c r="CO41" s="235"/>
      <c r="CP41" s="235"/>
      <c r="CQ41" s="235"/>
      <c r="CR41" s="235"/>
      <c r="CS41" s="235"/>
      <c r="CT41" s="235"/>
      <c r="CU41" s="235"/>
      <c r="CV41" s="235"/>
      <c r="CW41" s="239"/>
    </row>
    <row r="42" spans="1:101" s="275" customFormat="1" ht="15.75" customHeight="1">
      <c r="A42" s="272" t="s">
        <v>136</v>
      </c>
      <c r="B42" s="232" t="s">
        <v>137</v>
      </c>
      <c r="C42" s="233">
        <v>404.1</v>
      </c>
      <c r="D42" s="277"/>
      <c r="E42" s="246"/>
      <c r="F42" s="246"/>
      <c r="G42" s="246"/>
      <c r="H42" s="246"/>
      <c r="I42" s="246"/>
      <c r="J42" s="246"/>
      <c r="K42" s="246"/>
      <c r="L42" s="246"/>
      <c r="M42" s="246"/>
      <c r="N42" s="246"/>
      <c r="O42" s="246"/>
      <c r="P42" s="246"/>
      <c r="Q42" s="246"/>
      <c r="R42" s="246"/>
      <c r="S42" s="250"/>
      <c r="T42" s="278"/>
      <c r="U42" s="234"/>
      <c r="V42" s="235"/>
      <c r="W42" s="235"/>
      <c r="X42" s="235"/>
      <c r="Y42" s="235"/>
      <c r="Z42" s="235"/>
      <c r="AA42" s="235"/>
      <c r="AB42" s="235"/>
      <c r="AC42" s="235"/>
      <c r="AD42" s="235"/>
      <c r="AE42" s="235"/>
      <c r="AF42" s="235"/>
      <c r="AG42" s="235"/>
      <c r="AH42" s="235"/>
      <c r="AI42" s="235"/>
      <c r="AJ42" s="360">
        <v>404.1</v>
      </c>
      <c r="AK42" s="235"/>
      <c r="AL42" s="235"/>
      <c r="AM42" s="235"/>
      <c r="AN42" s="235"/>
      <c r="AO42" s="235"/>
      <c r="AP42" s="235"/>
      <c r="AQ42" s="235"/>
      <c r="AR42" s="239"/>
      <c r="AS42" s="245"/>
      <c r="AT42" s="242"/>
      <c r="AU42" s="242"/>
      <c r="AV42" s="242"/>
      <c r="AW42" s="242"/>
      <c r="AX42" s="242"/>
      <c r="AY42" s="242"/>
      <c r="AZ42" s="242"/>
      <c r="BA42" s="242"/>
      <c r="BB42" s="244"/>
      <c r="BC42" s="234"/>
      <c r="BD42" s="235"/>
      <c r="BE42" s="235"/>
      <c r="BF42" s="235"/>
      <c r="BG42" s="242"/>
      <c r="BH42" s="235"/>
      <c r="BI42" s="250"/>
      <c r="BJ42" s="250"/>
      <c r="BK42" s="235"/>
      <c r="BL42" s="235"/>
      <c r="BM42" s="239"/>
      <c r="BN42" s="234"/>
      <c r="BO42" s="235"/>
      <c r="BP42" s="235"/>
      <c r="BQ42" s="235"/>
      <c r="BR42" s="235"/>
      <c r="BS42" s="235"/>
      <c r="BT42" s="235"/>
      <c r="BU42" s="235"/>
      <c r="BV42" s="235"/>
      <c r="BW42" s="235"/>
      <c r="BX42" s="235"/>
      <c r="BY42" s="235"/>
      <c r="BZ42" s="235"/>
      <c r="CA42" s="235"/>
      <c r="CB42" s="235"/>
      <c r="CC42" s="235"/>
      <c r="CD42" s="235"/>
      <c r="CE42" s="235"/>
      <c r="CF42" s="235"/>
      <c r="CG42" s="235"/>
      <c r="CH42" s="235"/>
      <c r="CI42" s="235"/>
      <c r="CJ42" s="235"/>
      <c r="CK42" s="235"/>
      <c r="CL42" s="235"/>
      <c r="CM42" s="235"/>
      <c r="CN42" s="235"/>
      <c r="CO42" s="235"/>
      <c r="CP42" s="235"/>
      <c r="CQ42" s="235"/>
      <c r="CR42" s="235"/>
      <c r="CS42" s="235"/>
      <c r="CT42" s="235"/>
      <c r="CU42" s="235"/>
      <c r="CV42" s="235"/>
      <c r="CW42" s="239"/>
    </row>
    <row r="43" spans="1:101" s="275" customFormat="1" ht="15.75" customHeight="1">
      <c r="A43" s="488" t="s">
        <v>138</v>
      </c>
      <c r="B43" s="279" t="s">
        <v>122</v>
      </c>
      <c r="C43" s="233">
        <v>0</v>
      </c>
      <c r="D43" s="277"/>
      <c r="E43" s="246"/>
      <c r="F43" s="246"/>
      <c r="G43" s="246"/>
      <c r="H43" s="246"/>
      <c r="I43" s="246"/>
      <c r="J43" s="246"/>
      <c r="K43" s="246"/>
      <c r="L43" s="246"/>
      <c r="M43" s="246"/>
      <c r="N43" s="246"/>
      <c r="O43" s="246"/>
      <c r="P43" s="246"/>
      <c r="Q43" s="246"/>
      <c r="R43" s="246"/>
      <c r="S43" s="250"/>
      <c r="T43" s="278"/>
      <c r="U43" s="234"/>
      <c r="V43" s="235"/>
      <c r="W43" s="235"/>
      <c r="X43" s="235"/>
      <c r="Y43" s="235"/>
      <c r="Z43" s="235"/>
      <c r="AA43" s="235"/>
      <c r="AB43" s="235"/>
      <c r="AC43" s="235"/>
      <c r="AD43" s="235"/>
      <c r="AE43" s="235"/>
      <c r="AF43" s="235"/>
      <c r="AG43" s="235"/>
      <c r="AH43" s="235"/>
      <c r="AI43" s="235"/>
      <c r="AJ43" s="235"/>
      <c r="AK43" s="235"/>
      <c r="AL43" s="235"/>
      <c r="AM43" s="235"/>
      <c r="AN43" s="235"/>
      <c r="AO43" s="235"/>
      <c r="AP43" s="235"/>
      <c r="AQ43" s="235"/>
      <c r="AR43" s="239"/>
      <c r="AS43" s="245"/>
      <c r="AT43" s="242"/>
      <c r="AU43" s="242"/>
      <c r="AV43" s="242"/>
      <c r="AW43" s="242"/>
      <c r="AX43" s="242"/>
      <c r="AY43" s="242"/>
      <c r="AZ43" s="242"/>
      <c r="BA43" s="242"/>
      <c r="BB43" s="244"/>
      <c r="BC43" s="234"/>
      <c r="BD43" s="235"/>
      <c r="BE43" s="235"/>
      <c r="BF43" s="235"/>
      <c r="BG43" s="242"/>
      <c r="BH43" s="235"/>
      <c r="BI43" s="250"/>
      <c r="BJ43" s="250"/>
      <c r="BK43" s="235"/>
      <c r="BL43" s="235"/>
      <c r="BM43" s="239"/>
      <c r="BN43" s="234"/>
      <c r="BO43" s="235"/>
      <c r="BP43" s="235"/>
      <c r="BQ43" s="235"/>
      <c r="BR43" s="235"/>
      <c r="BS43" s="235"/>
      <c r="BT43" s="235"/>
      <c r="BU43" s="235"/>
      <c r="BV43" s="235"/>
      <c r="BW43" s="235"/>
      <c r="BX43" s="235"/>
      <c r="BY43" s="235"/>
      <c r="BZ43" s="235"/>
      <c r="CA43" s="235"/>
      <c r="CB43" s="235"/>
      <c r="CC43" s="235"/>
      <c r="CD43" s="235"/>
      <c r="CE43" s="235"/>
      <c r="CF43" s="235"/>
      <c r="CG43" s="235"/>
      <c r="CH43" s="235"/>
      <c r="CI43" s="235"/>
      <c r="CJ43" s="235"/>
      <c r="CK43" s="235"/>
      <c r="CL43" s="235"/>
      <c r="CM43" s="235"/>
      <c r="CN43" s="235"/>
      <c r="CO43" s="235"/>
      <c r="CP43" s="235"/>
      <c r="CQ43" s="235"/>
      <c r="CR43" s="235"/>
      <c r="CS43" s="235"/>
      <c r="CT43" s="235"/>
      <c r="CU43" s="235"/>
      <c r="CV43" s="235"/>
      <c r="CW43" s="239"/>
    </row>
    <row r="44" spans="1:101" s="275" customFormat="1" ht="15.75" customHeight="1">
      <c r="A44" s="488"/>
      <c r="B44" s="279" t="s">
        <v>103</v>
      </c>
      <c r="C44" s="233">
        <v>0</v>
      </c>
      <c r="D44" s="277"/>
      <c r="E44" s="246"/>
      <c r="F44" s="246"/>
      <c r="G44" s="246"/>
      <c r="H44" s="246"/>
      <c r="I44" s="246"/>
      <c r="J44" s="246"/>
      <c r="K44" s="246"/>
      <c r="L44" s="246"/>
      <c r="M44" s="246"/>
      <c r="N44" s="246"/>
      <c r="O44" s="246"/>
      <c r="P44" s="246"/>
      <c r="Q44" s="246"/>
      <c r="R44" s="246"/>
      <c r="S44" s="250"/>
      <c r="T44" s="278"/>
      <c r="U44" s="234"/>
      <c r="V44" s="235"/>
      <c r="W44" s="235"/>
      <c r="X44" s="235"/>
      <c r="Y44" s="235"/>
      <c r="Z44" s="235"/>
      <c r="AA44" s="235"/>
      <c r="AB44" s="235"/>
      <c r="AC44" s="235"/>
      <c r="AD44" s="235"/>
      <c r="AE44" s="235"/>
      <c r="AF44" s="235"/>
      <c r="AG44" s="235"/>
      <c r="AH44" s="235"/>
      <c r="AI44" s="235"/>
      <c r="AJ44" s="235"/>
      <c r="AK44" s="235"/>
      <c r="AL44" s="235"/>
      <c r="AM44" s="235"/>
      <c r="AN44" s="235"/>
      <c r="AO44" s="235"/>
      <c r="AP44" s="235"/>
      <c r="AQ44" s="235"/>
      <c r="AR44" s="239"/>
      <c r="AS44" s="245"/>
      <c r="AT44" s="242"/>
      <c r="AU44" s="242"/>
      <c r="AV44" s="242"/>
      <c r="AW44" s="242"/>
      <c r="AX44" s="242"/>
      <c r="AY44" s="242"/>
      <c r="AZ44" s="242"/>
      <c r="BA44" s="242"/>
      <c r="BB44" s="244"/>
      <c r="BC44" s="234"/>
      <c r="BD44" s="235"/>
      <c r="BE44" s="235"/>
      <c r="BF44" s="235"/>
      <c r="BG44" s="242"/>
      <c r="BH44" s="235"/>
      <c r="BI44" s="250"/>
      <c r="BJ44" s="250"/>
      <c r="BK44" s="235"/>
      <c r="BL44" s="235"/>
      <c r="BM44" s="239"/>
      <c r="BN44" s="234"/>
      <c r="BO44" s="235"/>
      <c r="BP44" s="235"/>
      <c r="BQ44" s="235"/>
      <c r="BR44" s="235"/>
      <c r="BS44" s="235"/>
      <c r="BT44" s="235"/>
      <c r="BU44" s="235"/>
      <c r="BV44" s="235"/>
      <c r="BW44" s="235"/>
      <c r="BX44" s="235"/>
      <c r="BY44" s="235"/>
      <c r="BZ44" s="235"/>
      <c r="CA44" s="235"/>
      <c r="CB44" s="235"/>
      <c r="CC44" s="235"/>
      <c r="CD44" s="235"/>
      <c r="CE44" s="235"/>
      <c r="CF44" s="235"/>
      <c r="CG44" s="235"/>
      <c r="CH44" s="235"/>
      <c r="CI44" s="235"/>
      <c r="CJ44" s="235"/>
      <c r="CK44" s="235"/>
      <c r="CL44" s="235"/>
      <c r="CM44" s="235"/>
      <c r="CN44" s="235"/>
      <c r="CO44" s="235"/>
      <c r="CP44" s="235"/>
      <c r="CQ44" s="235"/>
      <c r="CR44" s="235"/>
      <c r="CS44" s="235"/>
      <c r="CT44" s="235"/>
      <c r="CU44" s="235"/>
      <c r="CV44" s="235"/>
      <c r="CW44" s="239"/>
    </row>
    <row r="45" spans="1:101" s="275" customFormat="1" ht="15.75" customHeight="1">
      <c r="A45" s="331" t="s">
        <v>139</v>
      </c>
      <c r="B45" s="236" t="s">
        <v>122</v>
      </c>
      <c r="C45" s="233">
        <v>0</v>
      </c>
      <c r="D45" s="277"/>
      <c r="E45" s="246"/>
      <c r="F45" s="246"/>
      <c r="G45" s="246"/>
      <c r="H45" s="246"/>
      <c r="I45" s="246"/>
      <c r="J45" s="246"/>
      <c r="K45" s="246"/>
      <c r="L45" s="246"/>
      <c r="M45" s="246"/>
      <c r="N45" s="246"/>
      <c r="O45" s="246"/>
      <c r="P45" s="246"/>
      <c r="Q45" s="246"/>
      <c r="R45" s="246"/>
      <c r="S45" s="250"/>
      <c r="T45" s="278"/>
      <c r="U45" s="234"/>
      <c r="V45" s="235"/>
      <c r="W45" s="235"/>
      <c r="X45" s="235"/>
      <c r="Y45" s="235"/>
      <c r="Z45" s="235"/>
      <c r="AA45" s="235"/>
      <c r="AB45" s="235"/>
      <c r="AC45" s="235"/>
      <c r="AD45" s="235"/>
      <c r="AE45" s="235"/>
      <c r="AF45" s="235"/>
      <c r="AG45" s="235"/>
      <c r="AH45" s="235"/>
      <c r="AI45" s="235"/>
      <c r="AJ45" s="235"/>
      <c r="AK45" s="235"/>
      <c r="AL45" s="235"/>
      <c r="AM45" s="235"/>
      <c r="AN45" s="235"/>
      <c r="AO45" s="235"/>
      <c r="AP45" s="235"/>
      <c r="AQ45" s="235"/>
      <c r="AR45" s="239"/>
      <c r="AS45" s="245"/>
      <c r="AT45" s="242"/>
      <c r="AU45" s="242"/>
      <c r="AV45" s="242"/>
      <c r="AW45" s="242"/>
      <c r="AX45" s="242"/>
      <c r="AY45" s="242"/>
      <c r="AZ45" s="242"/>
      <c r="BA45" s="242"/>
      <c r="BB45" s="244"/>
      <c r="BC45" s="234"/>
      <c r="BD45" s="235"/>
      <c r="BE45" s="235"/>
      <c r="BF45" s="235"/>
      <c r="BG45" s="242"/>
      <c r="BH45" s="235"/>
      <c r="BI45" s="250"/>
      <c r="BJ45" s="250"/>
      <c r="BK45" s="235"/>
      <c r="BL45" s="235"/>
      <c r="BM45" s="239"/>
      <c r="BN45" s="234"/>
      <c r="BO45" s="235"/>
      <c r="BP45" s="235"/>
      <c r="BQ45" s="235"/>
      <c r="BR45" s="235"/>
      <c r="BS45" s="235"/>
      <c r="BT45" s="235"/>
      <c r="BU45" s="235"/>
      <c r="BV45" s="235"/>
      <c r="BW45" s="235"/>
      <c r="BX45" s="235"/>
      <c r="BY45" s="235"/>
      <c r="BZ45" s="235"/>
      <c r="CA45" s="235"/>
      <c r="CB45" s="235"/>
      <c r="CC45" s="235"/>
      <c r="CD45" s="235"/>
      <c r="CE45" s="235"/>
      <c r="CF45" s="235"/>
      <c r="CG45" s="235"/>
      <c r="CH45" s="235"/>
      <c r="CI45" s="235"/>
      <c r="CJ45" s="235"/>
      <c r="CK45" s="235"/>
      <c r="CL45" s="235"/>
      <c r="CM45" s="235"/>
      <c r="CN45" s="235"/>
      <c r="CO45" s="235"/>
      <c r="CP45" s="235"/>
      <c r="CQ45" s="235"/>
      <c r="CR45" s="235"/>
      <c r="CS45" s="235"/>
      <c r="CT45" s="235"/>
      <c r="CU45" s="235"/>
      <c r="CV45" s="235"/>
      <c r="CW45" s="239"/>
    </row>
    <row r="46" spans="1:101" s="275" customFormat="1" ht="15.75" customHeight="1">
      <c r="A46" s="331" t="s">
        <v>140</v>
      </c>
      <c r="B46" s="236" t="s">
        <v>103</v>
      </c>
      <c r="C46" s="233">
        <v>0</v>
      </c>
      <c r="D46" s="277"/>
      <c r="E46" s="246"/>
      <c r="F46" s="246"/>
      <c r="G46" s="246"/>
      <c r="H46" s="246"/>
      <c r="I46" s="246"/>
      <c r="J46" s="246"/>
      <c r="K46" s="246"/>
      <c r="L46" s="246"/>
      <c r="M46" s="246"/>
      <c r="N46" s="246"/>
      <c r="O46" s="246"/>
      <c r="P46" s="246"/>
      <c r="Q46" s="246"/>
      <c r="R46" s="246"/>
      <c r="S46" s="250"/>
      <c r="T46" s="278"/>
      <c r="U46" s="234"/>
      <c r="V46" s="235"/>
      <c r="W46" s="235"/>
      <c r="X46" s="235"/>
      <c r="Y46" s="235"/>
      <c r="Z46" s="235"/>
      <c r="AA46" s="235"/>
      <c r="AB46" s="235"/>
      <c r="AC46" s="235"/>
      <c r="AD46" s="235"/>
      <c r="AE46" s="235"/>
      <c r="AF46" s="235"/>
      <c r="AG46" s="235"/>
      <c r="AH46" s="235"/>
      <c r="AI46" s="235"/>
      <c r="AJ46" s="235"/>
      <c r="AK46" s="235"/>
      <c r="AL46" s="235"/>
      <c r="AM46" s="235"/>
      <c r="AN46" s="235"/>
      <c r="AO46" s="235"/>
      <c r="AP46" s="235"/>
      <c r="AQ46" s="235"/>
      <c r="AR46" s="239"/>
      <c r="AS46" s="245"/>
      <c r="AT46" s="242"/>
      <c r="AU46" s="242"/>
      <c r="AV46" s="242"/>
      <c r="AW46" s="242"/>
      <c r="AX46" s="242"/>
      <c r="AY46" s="242"/>
      <c r="AZ46" s="242"/>
      <c r="BA46" s="242"/>
      <c r="BB46" s="244"/>
      <c r="BC46" s="234"/>
      <c r="BD46" s="235"/>
      <c r="BE46" s="235"/>
      <c r="BF46" s="235"/>
      <c r="BG46" s="242"/>
      <c r="BH46" s="235"/>
      <c r="BI46" s="250"/>
      <c r="BJ46" s="250"/>
      <c r="BK46" s="235"/>
      <c r="BL46" s="235"/>
      <c r="BM46" s="239"/>
      <c r="BN46" s="234"/>
      <c r="BO46" s="235"/>
      <c r="BP46" s="235"/>
      <c r="BQ46" s="235"/>
      <c r="BR46" s="235"/>
      <c r="BS46" s="235"/>
      <c r="BT46" s="235"/>
      <c r="BU46" s="235"/>
      <c r="BV46" s="235"/>
      <c r="BW46" s="235"/>
      <c r="BX46" s="235"/>
      <c r="BY46" s="235"/>
      <c r="BZ46" s="235"/>
      <c r="CA46" s="235"/>
      <c r="CB46" s="235"/>
      <c r="CC46" s="235"/>
      <c r="CD46" s="235"/>
      <c r="CE46" s="235"/>
      <c r="CF46" s="235"/>
      <c r="CG46" s="235"/>
      <c r="CH46" s="235"/>
      <c r="CI46" s="235"/>
      <c r="CJ46" s="235"/>
      <c r="CK46" s="235"/>
      <c r="CL46" s="235"/>
      <c r="CM46" s="235"/>
      <c r="CN46" s="235"/>
      <c r="CO46" s="235"/>
      <c r="CP46" s="235"/>
      <c r="CQ46" s="235"/>
      <c r="CR46" s="235"/>
      <c r="CS46" s="235"/>
      <c r="CT46" s="235"/>
      <c r="CU46" s="235"/>
      <c r="CV46" s="235"/>
      <c r="CW46" s="239"/>
    </row>
    <row r="47" spans="1:101" ht="15.75">
      <c r="A47" s="267" t="s">
        <v>141</v>
      </c>
      <c r="B47" s="232" t="s">
        <v>128</v>
      </c>
      <c r="C47" s="266">
        <v>0</v>
      </c>
      <c r="D47" s="249"/>
      <c r="E47" s="250"/>
      <c r="F47" s="248"/>
      <c r="G47" s="250"/>
      <c r="H47" s="248"/>
      <c r="I47" s="257"/>
      <c r="J47" s="250"/>
      <c r="K47" s="248"/>
      <c r="L47" s="248"/>
      <c r="M47" s="248"/>
      <c r="N47" s="248"/>
      <c r="O47" s="248"/>
      <c r="P47" s="250"/>
      <c r="Q47" s="235"/>
      <c r="R47" s="248"/>
      <c r="S47" s="248"/>
      <c r="T47" s="251"/>
      <c r="U47" s="249"/>
      <c r="V47" s="250"/>
      <c r="W47" s="250"/>
      <c r="X47" s="250"/>
      <c r="Y47" s="250"/>
      <c r="Z47" s="250"/>
      <c r="AA47" s="250"/>
      <c r="AB47" s="250"/>
      <c r="AC47" s="250"/>
      <c r="AD47" s="250"/>
      <c r="AE47" s="250"/>
      <c r="AF47" s="250"/>
      <c r="AG47" s="250"/>
      <c r="AH47" s="250"/>
      <c r="AI47" s="250"/>
      <c r="AJ47" s="250"/>
      <c r="AK47" s="250"/>
      <c r="AL47" s="250"/>
      <c r="AM47" s="250"/>
      <c r="AN47" s="250"/>
      <c r="AO47" s="250"/>
      <c r="AP47" s="250"/>
      <c r="AQ47" s="250"/>
      <c r="AR47" s="237"/>
      <c r="AS47" s="245"/>
      <c r="AT47" s="243"/>
      <c r="AU47" s="248"/>
      <c r="AV47" s="250"/>
      <c r="AW47" s="248"/>
      <c r="AX47" s="248"/>
      <c r="AY47" s="248"/>
      <c r="AZ47" s="248"/>
      <c r="BA47" s="250"/>
      <c r="BB47" s="252"/>
      <c r="BC47" s="234"/>
      <c r="BD47" s="235"/>
      <c r="BE47" s="235"/>
      <c r="BF47" s="235"/>
      <c r="BG47" s="235"/>
      <c r="BH47" s="235"/>
      <c r="BI47" s="235"/>
      <c r="BJ47" s="235"/>
      <c r="BK47" s="235"/>
      <c r="BL47" s="235"/>
      <c r="BM47" s="239"/>
      <c r="BN47" s="234"/>
      <c r="BO47" s="236"/>
      <c r="BP47" s="236"/>
      <c r="BQ47" s="236"/>
      <c r="BR47" s="235"/>
      <c r="BS47" s="236"/>
      <c r="BT47" s="236"/>
      <c r="BU47" s="235"/>
      <c r="BV47" s="236"/>
      <c r="BW47" s="235"/>
      <c r="BX47" s="236"/>
      <c r="BY47" s="236"/>
      <c r="BZ47" s="236"/>
      <c r="CA47" s="236"/>
      <c r="CB47" s="236"/>
      <c r="CC47" s="236"/>
      <c r="CD47" s="235"/>
      <c r="CE47" s="236"/>
      <c r="CF47" s="236"/>
      <c r="CG47" s="236"/>
      <c r="CH47" s="236"/>
      <c r="CI47" s="235"/>
      <c r="CJ47" s="235"/>
      <c r="CK47" s="236"/>
      <c r="CL47" s="235"/>
      <c r="CM47" s="235"/>
      <c r="CN47" s="235"/>
      <c r="CO47" s="235"/>
      <c r="CP47" s="235"/>
      <c r="CQ47" s="235"/>
      <c r="CR47" s="235"/>
      <c r="CS47" s="236"/>
      <c r="CT47" s="236"/>
      <c r="CU47" s="235"/>
      <c r="CV47" s="236"/>
      <c r="CW47" s="237"/>
    </row>
    <row r="48" spans="1:101" ht="15.75">
      <c r="A48" s="231"/>
      <c r="B48" s="232" t="s">
        <v>103</v>
      </c>
      <c r="C48" s="233">
        <v>0</v>
      </c>
      <c r="D48" s="245"/>
      <c r="E48" s="235"/>
      <c r="F48" s="235"/>
      <c r="G48" s="235"/>
      <c r="H48" s="235"/>
      <c r="I48" s="242"/>
      <c r="J48" s="235"/>
      <c r="K48" s="235"/>
      <c r="L48" s="235"/>
      <c r="M48" s="235"/>
      <c r="N48" s="235"/>
      <c r="O48" s="235"/>
      <c r="P48" s="235"/>
      <c r="Q48" s="235"/>
      <c r="R48" s="235"/>
      <c r="S48" s="235"/>
      <c r="T48" s="280"/>
      <c r="U48" s="245"/>
      <c r="V48" s="242"/>
      <c r="W48" s="242"/>
      <c r="X48" s="242"/>
      <c r="Y48" s="242"/>
      <c r="Z48" s="242"/>
      <c r="AA48" s="242"/>
      <c r="AB48" s="235"/>
      <c r="AC48" s="235"/>
      <c r="AD48" s="235"/>
      <c r="AE48" s="235"/>
      <c r="AF48" s="235"/>
      <c r="AG48" s="235"/>
      <c r="AH48" s="235"/>
      <c r="AI48" s="235"/>
      <c r="AJ48" s="235"/>
      <c r="AK48" s="235"/>
      <c r="AL48" s="235"/>
      <c r="AM48" s="235"/>
      <c r="AN48" s="235"/>
      <c r="AO48" s="235"/>
      <c r="AP48" s="235"/>
      <c r="AQ48" s="235"/>
      <c r="AR48" s="237"/>
      <c r="AS48" s="245"/>
      <c r="AT48" s="242"/>
      <c r="AU48" s="242"/>
      <c r="AV48" s="242"/>
      <c r="AW48" s="242"/>
      <c r="AX48" s="242"/>
      <c r="AY48" s="250"/>
      <c r="AZ48" s="242"/>
      <c r="BA48" s="242"/>
      <c r="BB48" s="244"/>
      <c r="BC48" s="245"/>
      <c r="BD48" s="242"/>
      <c r="BE48" s="242"/>
      <c r="BF48" s="242"/>
      <c r="BG48" s="242"/>
      <c r="BH48" s="242"/>
      <c r="BI48" s="242"/>
      <c r="BJ48" s="242"/>
      <c r="BK48" s="242"/>
      <c r="BL48" s="242"/>
      <c r="BM48" s="244"/>
      <c r="BN48" s="245"/>
      <c r="BO48" s="242"/>
      <c r="BP48" s="242"/>
      <c r="BQ48" s="242"/>
      <c r="BR48" s="242"/>
      <c r="BS48" s="242"/>
      <c r="BT48" s="242"/>
      <c r="BU48" s="242"/>
      <c r="BV48" s="242"/>
      <c r="BW48" s="242"/>
      <c r="BX48" s="242"/>
      <c r="BY48" s="242"/>
      <c r="BZ48" s="242"/>
      <c r="CA48" s="242"/>
      <c r="CB48" s="242"/>
      <c r="CC48" s="242"/>
      <c r="CD48" s="242"/>
      <c r="CE48" s="242"/>
      <c r="CF48" s="242"/>
      <c r="CG48" s="242"/>
      <c r="CH48" s="242"/>
      <c r="CI48" s="242"/>
      <c r="CJ48" s="242"/>
      <c r="CK48" s="242"/>
      <c r="CL48" s="242"/>
      <c r="CM48" s="242"/>
      <c r="CN48" s="242"/>
      <c r="CO48" s="242"/>
      <c r="CP48" s="242"/>
      <c r="CQ48" s="242"/>
      <c r="CR48" s="242"/>
      <c r="CS48" s="242"/>
      <c r="CT48" s="242"/>
      <c r="CU48" s="242"/>
      <c r="CV48" s="242"/>
      <c r="CW48" s="244"/>
    </row>
    <row r="49" spans="1:101" ht="15.75">
      <c r="A49" s="488" t="s">
        <v>142</v>
      </c>
      <c r="B49" s="232" t="s">
        <v>122</v>
      </c>
      <c r="C49" s="268">
        <v>0</v>
      </c>
      <c r="D49" s="234"/>
      <c r="E49" s="235"/>
      <c r="F49" s="236"/>
      <c r="G49" s="235"/>
      <c r="H49" s="236"/>
      <c r="I49" s="235"/>
      <c r="J49" s="235"/>
      <c r="K49" s="236"/>
      <c r="L49" s="236"/>
      <c r="M49" s="236"/>
      <c r="N49" s="236"/>
      <c r="O49" s="236"/>
      <c r="P49" s="235"/>
      <c r="Q49" s="236"/>
      <c r="R49" s="236"/>
      <c r="S49" s="236"/>
      <c r="T49" s="237"/>
      <c r="U49" s="234"/>
      <c r="V49" s="235"/>
      <c r="W49" s="235"/>
      <c r="X49" s="235"/>
      <c r="Y49" s="235"/>
      <c r="Z49" s="235"/>
      <c r="AA49" s="235"/>
      <c r="AB49" s="235"/>
      <c r="AC49" s="235"/>
      <c r="AD49" s="235"/>
      <c r="AE49" s="235"/>
      <c r="AF49" s="235"/>
      <c r="AG49" s="235"/>
      <c r="AH49" s="235"/>
      <c r="AI49" s="235"/>
      <c r="AJ49" s="235"/>
      <c r="AK49" s="235"/>
      <c r="AL49" s="235"/>
      <c r="AM49" s="235"/>
      <c r="AN49" s="235"/>
      <c r="AO49" s="235"/>
      <c r="AP49" s="235"/>
      <c r="AQ49" s="235"/>
      <c r="AR49" s="237"/>
      <c r="AS49" s="269"/>
      <c r="AT49" s="270"/>
      <c r="AU49" s="270"/>
      <c r="AV49" s="260"/>
      <c r="AW49" s="270"/>
      <c r="AX49" s="270"/>
      <c r="AY49" s="260"/>
      <c r="AZ49" s="260"/>
      <c r="BA49" s="260"/>
      <c r="BB49" s="281"/>
      <c r="BC49" s="234"/>
      <c r="BD49" s="235"/>
      <c r="BE49" s="235"/>
      <c r="BF49" s="235"/>
      <c r="BG49" s="235"/>
      <c r="BH49" s="235"/>
      <c r="BI49" s="235"/>
      <c r="BJ49" s="235"/>
      <c r="BK49" s="235"/>
      <c r="BL49" s="235"/>
      <c r="BM49" s="239"/>
      <c r="BN49" s="234"/>
      <c r="BO49" s="236"/>
      <c r="BP49" s="236"/>
      <c r="BQ49" s="236"/>
      <c r="BR49" s="235"/>
      <c r="BS49" s="236"/>
      <c r="BT49" s="236"/>
      <c r="BU49" s="235"/>
      <c r="BV49" s="236"/>
      <c r="BW49" s="235"/>
      <c r="BX49" s="236"/>
      <c r="BY49" s="235"/>
      <c r="BZ49" s="235"/>
      <c r="CA49" s="236"/>
      <c r="CB49" s="236"/>
      <c r="CC49" s="236"/>
      <c r="CD49" s="235"/>
      <c r="CE49" s="236"/>
      <c r="CF49" s="236"/>
      <c r="CG49" s="236"/>
      <c r="CH49" s="236"/>
      <c r="CI49" s="235"/>
      <c r="CJ49" s="235"/>
      <c r="CK49" s="236"/>
      <c r="CL49" s="236"/>
      <c r="CM49" s="235"/>
      <c r="CN49" s="235"/>
      <c r="CO49" s="235"/>
      <c r="CP49" s="235"/>
      <c r="CQ49" s="235"/>
      <c r="CR49" s="236"/>
      <c r="CS49" s="236"/>
      <c r="CT49" s="236"/>
      <c r="CU49" s="235"/>
      <c r="CV49" s="236"/>
      <c r="CW49" s="237"/>
    </row>
    <row r="50" spans="1:101" ht="15.75">
      <c r="A50" s="488"/>
      <c r="B50" s="232" t="s">
        <v>103</v>
      </c>
      <c r="C50" s="233">
        <v>0</v>
      </c>
      <c r="D50" s="245"/>
      <c r="E50" s="242"/>
      <c r="F50" s="242"/>
      <c r="G50" s="242"/>
      <c r="H50" s="242"/>
      <c r="I50" s="242"/>
      <c r="J50" s="242"/>
      <c r="K50" s="242"/>
      <c r="L50" s="242"/>
      <c r="M50" s="242"/>
      <c r="N50" s="242"/>
      <c r="O50" s="242"/>
      <c r="P50" s="242"/>
      <c r="Q50" s="242"/>
      <c r="R50" s="242"/>
      <c r="S50" s="242"/>
      <c r="T50" s="244"/>
      <c r="U50" s="255"/>
      <c r="V50" s="242"/>
      <c r="W50" s="243"/>
      <c r="X50" s="242"/>
      <c r="Y50" s="242"/>
      <c r="Z50" s="242"/>
      <c r="AA50" s="242"/>
      <c r="AB50" s="242"/>
      <c r="AC50" s="242"/>
      <c r="AD50" s="242"/>
      <c r="AE50" s="242"/>
      <c r="AF50" s="242"/>
      <c r="AG50" s="242"/>
      <c r="AH50" s="242"/>
      <c r="AI50" s="242"/>
      <c r="AJ50" s="242"/>
      <c r="AK50" s="242"/>
      <c r="AL50" s="242"/>
      <c r="AM50" s="242"/>
      <c r="AN50" s="242"/>
      <c r="AO50" s="242"/>
      <c r="AP50" s="242"/>
      <c r="AQ50" s="242"/>
      <c r="AR50" s="244"/>
      <c r="AS50" s="245"/>
      <c r="AT50" s="242"/>
      <c r="AU50" s="242"/>
      <c r="AV50" s="242"/>
      <c r="AW50" s="242"/>
      <c r="AX50" s="242"/>
      <c r="AY50" s="242"/>
      <c r="AZ50" s="242"/>
      <c r="BA50" s="250"/>
      <c r="BB50" s="252"/>
      <c r="BC50" s="245"/>
      <c r="BD50" s="242"/>
      <c r="BE50" s="242"/>
      <c r="BF50" s="242"/>
      <c r="BG50" s="242"/>
      <c r="BH50" s="242"/>
      <c r="BI50" s="242"/>
      <c r="BJ50" s="242"/>
      <c r="BK50" s="242"/>
      <c r="BL50" s="242"/>
      <c r="BM50" s="244"/>
      <c r="BN50" s="245"/>
      <c r="BO50" s="242"/>
      <c r="BP50" s="242"/>
      <c r="BQ50" s="242"/>
      <c r="BR50" s="242"/>
      <c r="BS50" s="242"/>
      <c r="BT50" s="242"/>
      <c r="BU50" s="242"/>
      <c r="BV50" s="242"/>
      <c r="BW50" s="242"/>
      <c r="BX50" s="242"/>
      <c r="BY50" s="242"/>
      <c r="BZ50" s="242"/>
      <c r="CA50" s="242"/>
      <c r="CB50" s="242"/>
      <c r="CC50" s="242"/>
      <c r="CD50" s="242"/>
      <c r="CE50" s="242"/>
      <c r="CF50" s="242"/>
      <c r="CG50" s="242"/>
      <c r="CH50" s="243"/>
      <c r="CI50" s="242"/>
      <c r="CJ50" s="242"/>
      <c r="CK50" s="242"/>
      <c r="CL50" s="242"/>
      <c r="CM50" s="242"/>
      <c r="CN50" s="242"/>
      <c r="CO50" s="242"/>
      <c r="CP50" s="242"/>
      <c r="CQ50" s="242"/>
      <c r="CR50" s="242"/>
      <c r="CS50" s="242"/>
      <c r="CT50" s="242"/>
      <c r="CU50" s="242"/>
      <c r="CV50" s="242"/>
      <c r="CW50" s="244"/>
    </row>
    <row r="51" spans="1:101" ht="15.75">
      <c r="A51" s="267" t="s">
        <v>143</v>
      </c>
      <c r="B51" s="232" t="s">
        <v>122</v>
      </c>
      <c r="C51" s="268">
        <v>8</v>
      </c>
      <c r="D51" s="240"/>
      <c r="E51" s="235"/>
      <c r="F51" s="236"/>
      <c r="G51" s="235"/>
      <c r="H51" s="236"/>
      <c r="I51" s="236"/>
      <c r="J51" s="282"/>
      <c r="K51" s="236"/>
      <c r="L51" s="236"/>
      <c r="M51" s="235"/>
      <c r="N51" s="236"/>
      <c r="O51" s="235"/>
      <c r="P51" s="235"/>
      <c r="Q51" s="236"/>
      <c r="R51" s="236"/>
      <c r="S51" s="236"/>
      <c r="T51" s="361">
        <v>2</v>
      </c>
      <c r="U51" s="234"/>
      <c r="V51" s="235"/>
      <c r="W51" s="235"/>
      <c r="X51" s="235"/>
      <c r="Y51" s="235"/>
      <c r="Z51" s="235"/>
      <c r="AA51" s="235"/>
      <c r="AB51" s="235"/>
      <c r="AC51" s="235"/>
      <c r="AD51" s="235"/>
      <c r="AE51" s="235"/>
      <c r="AF51" s="235"/>
      <c r="AG51" s="235"/>
      <c r="AH51" s="235"/>
      <c r="AI51" s="361">
        <v>2</v>
      </c>
      <c r="AJ51" s="235"/>
      <c r="AK51" s="235"/>
      <c r="AL51" s="235"/>
      <c r="AM51" s="235"/>
      <c r="AN51" s="235"/>
      <c r="AO51" s="235"/>
      <c r="AP51" s="235"/>
      <c r="AQ51" s="235"/>
      <c r="AR51" s="237"/>
      <c r="AS51" s="269"/>
      <c r="AT51" s="260"/>
      <c r="AU51" s="260"/>
      <c r="AV51" s="260"/>
      <c r="AW51" s="260"/>
      <c r="AX51" s="351">
        <v>4</v>
      </c>
      <c r="AY51" s="260"/>
      <c r="AZ51" s="260"/>
      <c r="BA51" s="260"/>
      <c r="BB51" s="281"/>
      <c r="BC51" s="234"/>
      <c r="BD51" s="235"/>
      <c r="BE51" s="235"/>
      <c r="BF51" s="235"/>
      <c r="BG51" s="235"/>
      <c r="BH51" s="235"/>
      <c r="BI51" s="235"/>
      <c r="BJ51" s="235"/>
      <c r="BK51" s="235"/>
      <c r="BL51" s="235"/>
      <c r="BM51" s="239"/>
      <c r="BN51" s="234"/>
      <c r="BO51" s="236"/>
      <c r="BP51" s="236"/>
      <c r="BQ51" s="236"/>
      <c r="BR51" s="235"/>
      <c r="BS51" s="282"/>
      <c r="BT51" s="236"/>
      <c r="BU51" s="235"/>
      <c r="BV51" s="236"/>
      <c r="BW51" s="235"/>
      <c r="BX51" s="236"/>
      <c r="BY51" s="236"/>
      <c r="BZ51" s="236"/>
      <c r="CA51" s="282"/>
      <c r="CB51" s="236"/>
      <c r="CC51" s="236"/>
      <c r="CD51" s="235"/>
      <c r="CE51" s="236"/>
      <c r="CF51" s="236"/>
      <c r="CG51" s="236"/>
      <c r="CH51" s="236"/>
      <c r="CI51" s="235"/>
      <c r="CJ51" s="235"/>
      <c r="CK51" s="236"/>
      <c r="CL51" s="236"/>
      <c r="CM51" s="235"/>
      <c r="CN51" s="235"/>
      <c r="CO51" s="235"/>
      <c r="CP51" s="235"/>
      <c r="CQ51" s="235"/>
      <c r="CR51" s="235"/>
      <c r="CS51" s="236"/>
      <c r="CT51" s="236"/>
      <c r="CU51" s="235"/>
      <c r="CV51" s="236"/>
      <c r="CW51" s="237"/>
    </row>
    <row r="52" spans="1:101" ht="15.75">
      <c r="A52" s="231"/>
      <c r="B52" s="232" t="s">
        <v>103</v>
      </c>
      <c r="C52" s="233">
        <v>141.87</v>
      </c>
      <c r="D52" s="255"/>
      <c r="E52" s="242"/>
      <c r="F52" s="243"/>
      <c r="G52" s="242"/>
      <c r="H52" s="243"/>
      <c r="I52" s="243"/>
      <c r="J52" s="283"/>
      <c r="K52" s="243"/>
      <c r="L52" s="243"/>
      <c r="M52" s="242"/>
      <c r="N52" s="283"/>
      <c r="O52" s="242"/>
      <c r="P52" s="242"/>
      <c r="Q52" s="243"/>
      <c r="R52" s="243"/>
      <c r="S52" s="248"/>
      <c r="T52" s="362">
        <v>45.49</v>
      </c>
      <c r="U52" s="255"/>
      <c r="V52" s="242"/>
      <c r="W52" s="242"/>
      <c r="X52" s="242"/>
      <c r="Y52" s="242"/>
      <c r="Z52" s="242"/>
      <c r="AA52" s="242"/>
      <c r="AB52" s="242"/>
      <c r="AC52" s="242"/>
      <c r="AD52" s="242"/>
      <c r="AE52" s="242"/>
      <c r="AF52" s="242"/>
      <c r="AG52" s="242"/>
      <c r="AH52" s="242"/>
      <c r="AI52" s="362">
        <v>69.81</v>
      </c>
      <c r="AJ52" s="242"/>
      <c r="AK52" s="242"/>
      <c r="AL52" s="242"/>
      <c r="AM52" s="242"/>
      <c r="AN52" s="242"/>
      <c r="AO52" s="242"/>
      <c r="AP52" s="242"/>
      <c r="AQ52" s="242"/>
      <c r="AR52" s="253"/>
      <c r="AS52" s="245"/>
      <c r="AT52" s="242"/>
      <c r="AU52" s="242"/>
      <c r="AV52" s="242"/>
      <c r="AW52" s="242"/>
      <c r="AX52" s="351">
        <v>26.57</v>
      </c>
      <c r="AY52" s="242"/>
      <c r="AZ52" s="242"/>
      <c r="BA52" s="250"/>
      <c r="BB52" s="252"/>
      <c r="BC52" s="245"/>
      <c r="BD52" s="242"/>
      <c r="BE52" s="242"/>
      <c r="BF52" s="242"/>
      <c r="BG52" s="242"/>
      <c r="BH52" s="242"/>
      <c r="BI52" s="242"/>
      <c r="BJ52" s="242"/>
      <c r="BK52" s="242"/>
      <c r="BL52" s="242"/>
      <c r="BM52" s="253"/>
      <c r="BN52" s="234"/>
      <c r="BO52" s="243"/>
      <c r="BP52" s="243"/>
      <c r="BQ52" s="242"/>
      <c r="BR52" s="242"/>
      <c r="BS52" s="243"/>
      <c r="BT52" s="243"/>
      <c r="BU52" s="242"/>
      <c r="BV52" s="243"/>
      <c r="BW52" s="242"/>
      <c r="BX52" s="243"/>
      <c r="BY52" s="243"/>
      <c r="BZ52" s="243"/>
      <c r="CA52" s="243"/>
      <c r="CB52" s="243"/>
      <c r="CC52" s="243"/>
      <c r="CD52" s="242"/>
      <c r="CE52" s="243"/>
      <c r="CF52" s="243"/>
      <c r="CG52" s="243"/>
      <c r="CH52" s="243"/>
      <c r="CI52" s="242"/>
      <c r="CJ52" s="242"/>
      <c r="CK52" s="243"/>
      <c r="CL52" s="243"/>
      <c r="CM52" s="242"/>
      <c r="CN52" s="242"/>
      <c r="CO52" s="242"/>
      <c r="CP52" s="242"/>
      <c r="CQ52" s="242"/>
      <c r="CR52" s="242"/>
      <c r="CS52" s="243"/>
      <c r="CT52" s="243"/>
      <c r="CU52" s="242"/>
      <c r="CV52" s="243"/>
      <c r="CW52" s="253"/>
    </row>
    <row r="53" spans="1:101" ht="15.75">
      <c r="A53" s="267" t="s">
        <v>144</v>
      </c>
      <c r="B53" s="232" t="s">
        <v>122</v>
      </c>
      <c r="C53" s="268">
        <v>1</v>
      </c>
      <c r="D53" s="234"/>
      <c r="E53" s="235"/>
      <c r="F53" s="235"/>
      <c r="G53" s="235"/>
      <c r="H53" s="235"/>
      <c r="I53" s="235"/>
      <c r="J53" s="235"/>
      <c r="K53" s="235"/>
      <c r="L53" s="235"/>
      <c r="M53" s="235"/>
      <c r="N53" s="235"/>
      <c r="O53" s="235"/>
      <c r="P53" s="235"/>
      <c r="Q53" s="236"/>
      <c r="R53" s="236"/>
      <c r="S53" s="236"/>
      <c r="T53" s="363">
        <v>1</v>
      </c>
      <c r="U53" s="234"/>
      <c r="V53" s="235"/>
      <c r="W53" s="235"/>
      <c r="X53" s="235"/>
      <c r="Y53" s="235"/>
      <c r="Z53" s="235"/>
      <c r="AA53" s="235"/>
      <c r="AB53" s="235"/>
      <c r="AC53" s="235"/>
      <c r="AD53" s="235"/>
      <c r="AE53" s="235"/>
      <c r="AF53" s="235"/>
      <c r="AG53" s="235"/>
      <c r="AH53" s="235"/>
      <c r="AI53" s="235"/>
      <c r="AJ53" s="235"/>
      <c r="AK53" s="235"/>
      <c r="AL53" s="235"/>
      <c r="AM53" s="235"/>
      <c r="AN53" s="235"/>
      <c r="AO53" s="235"/>
      <c r="AP53" s="235"/>
      <c r="AQ53" s="235"/>
      <c r="AR53" s="237"/>
      <c r="AS53" s="269"/>
      <c r="AT53" s="260"/>
      <c r="AU53" s="260"/>
      <c r="AV53" s="260"/>
      <c r="AW53" s="260"/>
      <c r="AX53" s="260"/>
      <c r="AY53" s="260"/>
      <c r="AZ53" s="260"/>
      <c r="BA53" s="260"/>
      <c r="BB53" s="281"/>
      <c r="BC53" s="234"/>
      <c r="BD53" s="235"/>
      <c r="BE53" s="235"/>
      <c r="BF53" s="235"/>
      <c r="BG53" s="235"/>
      <c r="BH53" s="235"/>
      <c r="BI53" s="235"/>
      <c r="BJ53" s="235"/>
      <c r="BK53" s="235"/>
      <c r="BL53" s="235"/>
      <c r="BM53" s="239"/>
      <c r="BN53" s="234"/>
      <c r="BO53" s="236"/>
      <c r="BP53" s="236"/>
      <c r="BQ53" s="236"/>
      <c r="BR53" s="235"/>
      <c r="BS53" s="236"/>
      <c r="BT53" s="236"/>
      <c r="BU53" s="235"/>
      <c r="BV53" s="236"/>
      <c r="BW53" s="235"/>
      <c r="BX53" s="236"/>
      <c r="BY53" s="236"/>
      <c r="BZ53" s="236"/>
      <c r="CA53" s="236"/>
      <c r="CB53" s="236"/>
      <c r="CC53" s="236"/>
      <c r="CD53" s="235"/>
      <c r="CE53" s="236"/>
      <c r="CF53" s="236"/>
      <c r="CG53" s="236"/>
      <c r="CH53" s="236"/>
      <c r="CI53" s="235"/>
      <c r="CJ53" s="235"/>
      <c r="CK53" s="236"/>
      <c r="CL53" s="236"/>
      <c r="CM53" s="235"/>
      <c r="CN53" s="235"/>
      <c r="CO53" s="235"/>
      <c r="CP53" s="235"/>
      <c r="CQ53" s="235"/>
      <c r="CR53" s="235"/>
      <c r="CS53" s="236"/>
      <c r="CT53" s="236"/>
      <c r="CU53" s="235"/>
      <c r="CV53" s="236"/>
      <c r="CW53" s="237"/>
    </row>
    <row r="54" spans="1:101" ht="15.75">
      <c r="A54" s="267" t="s">
        <v>145</v>
      </c>
      <c r="B54" s="232" t="s">
        <v>103</v>
      </c>
      <c r="C54" s="233">
        <v>9.69</v>
      </c>
      <c r="D54" s="245"/>
      <c r="E54" s="242"/>
      <c r="F54" s="242"/>
      <c r="G54" s="242"/>
      <c r="H54" s="242"/>
      <c r="I54" s="242"/>
      <c r="J54" s="242"/>
      <c r="K54" s="242"/>
      <c r="L54" s="242"/>
      <c r="M54" s="242"/>
      <c r="N54" s="242"/>
      <c r="O54" s="242"/>
      <c r="P54" s="242"/>
      <c r="Q54" s="242"/>
      <c r="R54" s="242"/>
      <c r="S54" s="242"/>
      <c r="T54" s="363">
        <v>9.69</v>
      </c>
      <c r="U54" s="245"/>
      <c r="V54" s="242"/>
      <c r="W54" s="242"/>
      <c r="X54" s="242"/>
      <c r="Y54" s="242"/>
      <c r="Z54" s="242"/>
      <c r="AA54" s="242"/>
      <c r="AB54" s="242"/>
      <c r="AC54" s="242"/>
      <c r="AD54" s="242"/>
      <c r="AE54" s="242"/>
      <c r="AF54" s="242"/>
      <c r="AG54" s="242"/>
      <c r="AH54" s="242"/>
      <c r="AI54" s="242"/>
      <c r="AJ54" s="242"/>
      <c r="AK54" s="242"/>
      <c r="AL54" s="242"/>
      <c r="AM54" s="242"/>
      <c r="AN54" s="242"/>
      <c r="AO54" s="242"/>
      <c r="AP54" s="242"/>
      <c r="AQ54" s="242"/>
      <c r="AR54" s="253"/>
      <c r="AS54" s="245"/>
      <c r="AT54" s="242"/>
      <c r="AU54" s="242"/>
      <c r="AV54" s="242"/>
      <c r="AW54" s="242"/>
      <c r="AX54" s="242"/>
      <c r="AY54" s="242"/>
      <c r="AZ54" s="242"/>
      <c r="BA54" s="250"/>
      <c r="BB54" s="252"/>
      <c r="BC54" s="245"/>
      <c r="BD54" s="242"/>
      <c r="BE54" s="242"/>
      <c r="BF54" s="242"/>
      <c r="BG54" s="242"/>
      <c r="BH54" s="242"/>
      <c r="BI54" s="242"/>
      <c r="BJ54" s="242"/>
      <c r="BK54" s="242"/>
      <c r="BL54" s="242"/>
      <c r="BM54" s="244"/>
      <c r="BN54" s="245"/>
      <c r="BO54" s="242"/>
      <c r="BP54" s="242"/>
      <c r="BQ54" s="242"/>
      <c r="BR54" s="242"/>
      <c r="BS54" s="242"/>
      <c r="BT54" s="242"/>
      <c r="BU54" s="242"/>
      <c r="BV54" s="242"/>
      <c r="BW54" s="242"/>
      <c r="BX54" s="242"/>
      <c r="BY54" s="242"/>
      <c r="BZ54" s="242"/>
      <c r="CA54" s="242"/>
      <c r="CB54" s="242"/>
      <c r="CC54" s="242"/>
      <c r="CD54" s="242"/>
      <c r="CE54" s="242"/>
      <c r="CF54" s="242"/>
      <c r="CG54" s="242"/>
      <c r="CH54" s="242"/>
      <c r="CI54" s="242"/>
      <c r="CJ54" s="242"/>
      <c r="CK54" s="242"/>
      <c r="CL54" s="242"/>
      <c r="CM54" s="242"/>
      <c r="CN54" s="242"/>
      <c r="CO54" s="242"/>
      <c r="CP54" s="242"/>
      <c r="CQ54" s="242"/>
      <c r="CR54" s="242"/>
      <c r="CS54" s="242"/>
      <c r="CT54" s="242"/>
      <c r="CU54" s="242"/>
      <c r="CV54" s="242"/>
      <c r="CW54" s="244"/>
    </row>
    <row r="55" spans="1:101" s="275" customFormat="1" ht="15.75">
      <c r="A55" s="272" t="s">
        <v>146</v>
      </c>
      <c r="B55" s="232" t="s">
        <v>122</v>
      </c>
      <c r="C55" s="268">
        <v>0</v>
      </c>
      <c r="D55" s="234"/>
      <c r="E55" s="235"/>
      <c r="F55" s="235"/>
      <c r="G55" s="235"/>
      <c r="H55" s="235"/>
      <c r="I55" s="235"/>
      <c r="J55" s="235"/>
      <c r="K55" s="235"/>
      <c r="L55" s="235"/>
      <c r="M55" s="235"/>
      <c r="N55" s="235"/>
      <c r="O55" s="235"/>
      <c r="P55" s="235"/>
      <c r="Q55" s="235"/>
      <c r="R55" s="235"/>
      <c r="S55" s="235"/>
      <c r="T55" s="239"/>
      <c r="U55" s="234"/>
      <c r="V55" s="235"/>
      <c r="W55" s="235"/>
      <c r="X55" s="235"/>
      <c r="Y55" s="235"/>
      <c r="Z55" s="235"/>
      <c r="AA55" s="235"/>
      <c r="AB55" s="235"/>
      <c r="AC55" s="235"/>
      <c r="AD55" s="235"/>
      <c r="AE55" s="235"/>
      <c r="AF55" s="235"/>
      <c r="AG55" s="235"/>
      <c r="AH55" s="235"/>
      <c r="AI55" s="235"/>
      <c r="AJ55" s="235"/>
      <c r="AK55" s="235"/>
      <c r="AL55" s="235"/>
      <c r="AM55" s="235"/>
      <c r="AN55" s="235"/>
      <c r="AO55" s="235"/>
      <c r="AP55" s="235"/>
      <c r="AQ55" s="235"/>
      <c r="AR55" s="239"/>
      <c r="AS55" s="269"/>
      <c r="AT55" s="260"/>
      <c r="AU55" s="260"/>
      <c r="AV55" s="260"/>
      <c r="AW55" s="260"/>
      <c r="AX55" s="260"/>
      <c r="AY55" s="260"/>
      <c r="AZ55" s="260"/>
      <c r="BA55" s="260"/>
      <c r="BB55" s="281"/>
      <c r="BC55" s="234"/>
      <c r="BD55" s="235"/>
      <c r="BE55" s="235"/>
      <c r="BF55" s="235"/>
      <c r="BG55" s="235"/>
      <c r="BH55" s="235"/>
      <c r="BI55" s="235"/>
      <c r="BJ55" s="235"/>
      <c r="BK55" s="235"/>
      <c r="BL55" s="235"/>
      <c r="BM55" s="239"/>
      <c r="BN55" s="234"/>
      <c r="BO55" s="235"/>
      <c r="BP55" s="235"/>
      <c r="BQ55" s="235"/>
      <c r="BR55" s="235"/>
      <c r="BS55" s="235"/>
      <c r="BT55" s="235"/>
      <c r="BU55" s="235"/>
      <c r="BV55" s="235"/>
      <c r="BW55" s="235"/>
      <c r="BX55" s="235"/>
      <c r="BY55" s="235"/>
      <c r="BZ55" s="235"/>
      <c r="CA55" s="235"/>
      <c r="CB55" s="235"/>
      <c r="CC55" s="235"/>
      <c r="CD55" s="235"/>
      <c r="CE55" s="235"/>
      <c r="CF55" s="235"/>
      <c r="CG55" s="235"/>
      <c r="CH55" s="235"/>
      <c r="CI55" s="235"/>
      <c r="CJ55" s="235"/>
      <c r="CK55" s="235"/>
      <c r="CL55" s="235"/>
      <c r="CM55" s="235"/>
      <c r="CN55" s="235"/>
      <c r="CO55" s="235"/>
      <c r="CP55" s="235"/>
      <c r="CQ55" s="235"/>
      <c r="CR55" s="235"/>
      <c r="CS55" s="235"/>
      <c r="CT55" s="235"/>
      <c r="CU55" s="235"/>
      <c r="CV55" s="235"/>
      <c r="CW55" s="239"/>
    </row>
    <row r="56" spans="1:101" s="275" customFormat="1" ht="15.75">
      <c r="A56" s="272" t="s">
        <v>147</v>
      </c>
      <c r="B56" s="232" t="s">
        <v>103</v>
      </c>
      <c r="C56" s="233">
        <v>0</v>
      </c>
      <c r="D56" s="249"/>
      <c r="E56" s="250"/>
      <c r="F56" s="250"/>
      <c r="G56" s="250"/>
      <c r="H56" s="242"/>
      <c r="I56" s="242"/>
      <c r="J56" s="250"/>
      <c r="K56" s="250"/>
      <c r="L56" s="250"/>
      <c r="M56" s="250"/>
      <c r="N56" s="250"/>
      <c r="O56" s="250"/>
      <c r="P56" s="250"/>
      <c r="Q56" s="250"/>
      <c r="R56" s="250"/>
      <c r="S56" s="250"/>
      <c r="T56" s="252"/>
      <c r="U56" s="245"/>
      <c r="V56" s="242"/>
      <c r="W56" s="242"/>
      <c r="X56" s="242"/>
      <c r="Y56" s="242"/>
      <c r="Z56" s="242"/>
      <c r="AA56" s="242"/>
      <c r="AB56" s="242"/>
      <c r="AC56" s="242"/>
      <c r="AD56" s="242"/>
      <c r="AE56" s="242"/>
      <c r="AF56" s="242"/>
      <c r="AG56" s="242"/>
      <c r="AH56" s="242"/>
      <c r="AI56" s="242"/>
      <c r="AJ56" s="242"/>
      <c r="AK56" s="242"/>
      <c r="AL56" s="242"/>
      <c r="AM56" s="242"/>
      <c r="AN56" s="242"/>
      <c r="AO56" s="242"/>
      <c r="AP56" s="242"/>
      <c r="AQ56" s="242"/>
      <c r="AR56" s="244"/>
      <c r="AS56" s="245"/>
      <c r="AT56" s="242"/>
      <c r="AU56" s="242"/>
      <c r="AV56" s="242"/>
      <c r="AW56" s="242"/>
      <c r="AX56" s="242"/>
      <c r="AY56" s="242"/>
      <c r="AZ56" s="242"/>
      <c r="BA56" s="242"/>
      <c r="BB56" s="252"/>
      <c r="BC56" s="245"/>
      <c r="BD56" s="242"/>
      <c r="BE56" s="242"/>
      <c r="BF56" s="242"/>
      <c r="BG56" s="242"/>
      <c r="BH56" s="242"/>
      <c r="BI56" s="242"/>
      <c r="BJ56" s="242"/>
      <c r="BK56" s="242"/>
      <c r="BL56" s="242"/>
      <c r="BM56" s="244"/>
      <c r="BN56" s="245"/>
      <c r="BO56" s="242"/>
      <c r="BP56" s="242"/>
      <c r="BQ56" s="242"/>
      <c r="BR56" s="242"/>
      <c r="BS56" s="242"/>
      <c r="BT56" s="242"/>
      <c r="BU56" s="242"/>
      <c r="BV56" s="242"/>
      <c r="BW56" s="242"/>
      <c r="BX56" s="242"/>
      <c r="BY56" s="242"/>
      <c r="BZ56" s="242"/>
      <c r="CA56" s="242"/>
      <c r="CB56" s="242"/>
      <c r="CC56" s="242"/>
      <c r="CD56" s="242"/>
      <c r="CE56" s="242"/>
      <c r="CF56" s="242"/>
      <c r="CG56" s="242"/>
      <c r="CH56" s="242"/>
      <c r="CI56" s="242"/>
      <c r="CJ56" s="242"/>
      <c r="CK56" s="242"/>
      <c r="CL56" s="242"/>
      <c r="CM56" s="242"/>
      <c r="CN56" s="242"/>
      <c r="CO56" s="242"/>
      <c r="CP56" s="242"/>
      <c r="CQ56" s="242"/>
      <c r="CR56" s="242"/>
      <c r="CS56" s="242"/>
      <c r="CT56" s="242"/>
      <c r="CU56" s="242"/>
      <c r="CV56" s="242"/>
      <c r="CW56" s="244"/>
    </row>
    <row r="57" spans="1:101" s="275" customFormat="1" ht="15.75">
      <c r="A57" s="488" t="s">
        <v>148</v>
      </c>
      <c r="B57" s="282" t="s">
        <v>122</v>
      </c>
      <c r="C57" s="233">
        <v>0</v>
      </c>
      <c r="D57" s="249"/>
      <c r="E57" s="250"/>
      <c r="F57" s="250"/>
      <c r="G57" s="250"/>
      <c r="H57" s="242"/>
      <c r="I57" s="242"/>
      <c r="J57" s="250"/>
      <c r="K57" s="250"/>
      <c r="L57" s="250"/>
      <c r="M57" s="250"/>
      <c r="N57" s="250"/>
      <c r="O57" s="250"/>
      <c r="P57" s="250"/>
      <c r="Q57" s="250"/>
      <c r="R57" s="250"/>
      <c r="S57" s="250"/>
      <c r="T57" s="252"/>
      <c r="U57" s="245"/>
      <c r="V57" s="242"/>
      <c r="W57" s="242"/>
      <c r="X57" s="242"/>
      <c r="Y57" s="242"/>
      <c r="Z57" s="242"/>
      <c r="AA57" s="242"/>
      <c r="AB57" s="242"/>
      <c r="AC57" s="242"/>
      <c r="AD57" s="242"/>
      <c r="AE57" s="242"/>
      <c r="AF57" s="242"/>
      <c r="AG57" s="242"/>
      <c r="AH57" s="242"/>
      <c r="AI57" s="242"/>
      <c r="AJ57" s="242"/>
      <c r="AK57" s="242"/>
      <c r="AL57" s="242"/>
      <c r="AM57" s="242"/>
      <c r="AN57" s="242"/>
      <c r="AO57" s="242"/>
      <c r="AP57" s="242"/>
      <c r="AQ57" s="242"/>
      <c r="AR57" s="244"/>
      <c r="AS57" s="245"/>
      <c r="AT57" s="242"/>
      <c r="AU57" s="242"/>
      <c r="AV57" s="242"/>
      <c r="AW57" s="242"/>
      <c r="AX57" s="242"/>
      <c r="AY57" s="242"/>
      <c r="AZ57" s="242"/>
      <c r="BA57" s="242"/>
      <c r="BB57" s="252"/>
      <c r="BC57" s="245"/>
      <c r="BD57" s="242"/>
      <c r="BE57" s="242"/>
      <c r="BF57" s="242"/>
      <c r="BG57" s="242"/>
      <c r="BH57" s="242"/>
      <c r="BI57" s="242"/>
      <c r="BJ57" s="242"/>
      <c r="BK57" s="242"/>
      <c r="BL57" s="242"/>
      <c r="BM57" s="244"/>
      <c r="BN57" s="245"/>
      <c r="BO57" s="242"/>
      <c r="BP57" s="242"/>
      <c r="BQ57" s="242"/>
      <c r="BR57" s="242"/>
      <c r="BS57" s="242"/>
      <c r="BT57" s="242"/>
      <c r="BU57" s="242"/>
      <c r="BV57" s="242"/>
      <c r="BW57" s="242"/>
      <c r="BX57" s="242"/>
      <c r="BY57" s="242"/>
      <c r="BZ57" s="242"/>
      <c r="CA57" s="242"/>
      <c r="CB57" s="242"/>
      <c r="CC57" s="242"/>
      <c r="CD57" s="242"/>
      <c r="CE57" s="242"/>
      <c r="CF57" s="242"/>
      <c r="CG57" s="242"/>
      <c r="CH57" s="242"/>
      <c r="CI57" s="242"/>
      <c r="CJ57" s="242"/>
      <c r="CK57" s="242"/>
      <c r="CL57" s="242"/>
      <c r="CM57" s="242"/>
      <c r="CN57" s="242"/>
      <c r="CO57" s="242"/>
      <c r="CP57" s="242"/>
      <c r="CQ57" s="242"/>
      <c r="CR57" s="242"/>
      <c r="CS57" s="242"/>
      <c r="CT57" s="242"/>
      <c r="CU57" s="242"/>
      <c r="CV57" s="242"/>
      <c r="CW57" s="244"/>
    </row>
    <row r="58" spans="1:101" s="275" customFormat="1" ht="15.75">
      <c r="A58" s="488"/>
      <c r="B58" s="282" t="s">
        <v>103</v>
      </c>
      <c r="C58" s="233">
        <v>0</v>
      </c>
      <c r="D58" s="249"/>
      <c r="E58" s="250"/>
      <c r="F58" s="250"/>
      <c r="G58" s="250"/>
      <c r="H58" s="242"/>
      <c r="I58" s="242"/>
      <c r="J58" s="250"/>
      <c r="K58" s="250"/>
      <c r="L58" s="250"/>
      <c r="M58" s="250"/>
      <c r="N58" s="250"/>
      <c r="O58" s="250"/>
      <c r="P58" s="250"/>
      <c r="Q58" s="250"/>
      <c r="R58" s="250"/>
      <c r="S58" s="250"/>
      <c r="T58" s="252"/>
      <c r="U58" s="245"/>
      <c r="V58" s="242"/>
      <c r="W58" s="242"/>
      <c r="X58" s="242"/>
      <c r="Y58" s="242"/>
      <c r="Z58" s="242"/>
      <c r="AA58" s="242"/>
      <c r="AB58" s="242"/>
      <c r="AC58" s="242"/>
      <c r="AD58" s="242"/>
      <c r="AE58" s="242"/>
      <c r="AF58" s="242"/>
      <c r="AG58" s="242"/>
      <c r="AH58" s="242"/>
      <c r="AI58" s="242"/>
      <c r="AJ58" s="242"/>
      <c r="AK58" s="242"/>
      <c r="AL58" s="242"/>
      <c r="AM58" s="242"/>
      <c r="AN58" s="242"/>
      <c r="AO58" s="242"/>
      <c r="AP58" s="242"/>
      <c r="AQ58" s="242"/>
      <c r="AR58" s="244"/>
      <c r="AS58" s="245"/>
      <c r="AT58" s="242"/>
      <c r="AU58" s="242"/>
      <c r="AV58" s="242"/>
      <c r="AW58" s="242"/>
      <c r="AX58" s="242"/>
      <c r="AY58" s="242"/>
      <c r="AZ58" s="242"/>
      <c r="BA58" s="242"/>
      <c r="BB58" s="252"/>
      <c r="BC58" s="245"/>
      <c r="BD58" s="242"/>
      <c r="BE58" s="242"/>
      <c r="BF58" s="242"/>
      <c r="BG58" s="242"/>
      <c r="BH58" s="242"/>
      <c r="BI58" s="242"/>
      <c r="BJ58" s="242"/>
      <c r="BK58" s="242"/>
      <c r="BL58" s="242"/>
      <c r="BM58" s="244"/>
      <c r="BN58" s="245"/>
      <c r="BO58" s="242"/>
      <c r="BP58" s="242"/>
      <c r="BQ58" s="242"/>
      <c r="BR58" s="242"/>
      <c r="BS58" s="242"/>
      <c r="BT58" s="242"/>
      <c r="BU58" s="242"/>
      <c r="BV58" s="242"/>
      <c r="BW58" s="242"/>
      <c r="BX58" s="242"/>
      <c r="BY58" s="242"/>
      <c r="BZ58" s="242"/>
      <c r="CA58" s="242"/>
      <c r="CB58" s="242"/>
      <c r="CC58" s="242"/>
      <c r="CD58" s="242"/>
      <c r="CE58" s="242"/>
      <c r="CF58" s="242"/>
      <c r="CG58" s="242"/>
      <c r="CH58" s="242"/>
      <c r="CI58" s="242"/>
      <c r="CJ58" s="242"/>
      <c r="CK58" s="242"/>
      <c r="CL58" s="242"/>
      <c r="CM58" s="242"/>
      <c r="CN58" s="242"/>
      <c r="CO58" s="242"/>
      <c r="CP58" s="242"/>
      <c r="CQ58" s="242"/>
      <c r="CR58" s="242"/>
      <c r="CS58" s="242"/>
      <c r="CT58" s="242"/>
      <c r="CU58" s="242"/>
      <c r="CV58" s="242"/>
      <c r="CW58" s="244"/>
    </row>
    <row r="59" spans="1:101" s="275" customFormat="1" ht="15.75">
      <c r="A59" s="488" t="s">
        <v>149</v>
      </c>
      <c r="B59" s="279" t="s">
        <v>150</v>
      </c>
      <c r="C59" s="233">
        <v>0</v>
      </c>
      <c r="D59" s="249"/>
      <c r="E59" s="250"/>
      <c r="F59" s="250"/>
      <c r="G59" s="250"/>
      <c r="H59" s="242"/>
      <c r="I59" s="242"/>
      <c r="J59" s="250"/>
      <c r="K59" s="250"/>
      <c r="L59" s="250"/>
      <c r="M59" s="250"/>
      <c r="N59" s="250"/>
      <c r="O59" s="250"/>
      <c r="P59" s="250"/>
      <c r="Q59" s="250"/>
      <c r="R59" s="250"/>
      <c r="S59" s="250"/>
      <c r="T59" s="252"/>
      <c r="U59" s="245"/>
      <c r="V59" s="242"/>
      <c r="W59" s="242"/>
      <c r="X59" s="242"/>
      <c r="Y59" s="242"/>
      <c r="Z59" s="242"/>
      <c r="AA59" s="242"/>
      <c r="AB59" s="242"/>
      <c r="AC59" s="242"/>
      <c r="AD59" s="242"/>
      <c r="AE59" s="242"/>
      <c r="AF59" s="242"/>
      <c r="AG59" s="242"/>
      <c r="AH59" s="242"/>
      <c r="AI59" s="242"/>
      <c r="AJ59" s="242"/>
      <c r="AK59" s="242"/>
      <c r="AL59" s="242"/>
      <c r="AM59" s="242"/>
      <c r="AN59" s="242"/>
      <c r="AO59" s="242"/>
      <c r="AP59" s="242"/>
      <c r="AQ59" s="242"/>
      <c r="AR59" s="244"/>
      <c r="AS59" s="245"/>
      <c r="AT59" s="242"/>
      <c r="AU59" s="242"/>
      <c r="AV59" s="242"/>
      <c r="AW59" s="242"/>
      <c r="AX59" s="242"/>
      <c r="AY59" s="242"/>
      <c r="AZ59" s="242"/>
      <c r="BA59" s="242"/>
      <c r="BB59" s="252"/>
      <c r="BC59" s="245"/>
      <c r="BD59" s="242"/>
      <c r="BE59" s="242"/>
      <c r="BF59" s="242"/>
      <c r="BG59" s="242"/>
      <c r="BH59" s="242"/>
      <c r="BI59" s="242"/>
      <c r="BJ59" s="242"/>
      <c r="BK59" s="242"/>
      <c r="BL59" s="242"/>
      <c r="BM59" s="244"/>
      <c r="BN59" s="245"/>
      <c r="BO59" s="242"/>
      <c r="BP59" s="242"/>
      <c r="BQ59" s="242"/>
      <c r="BR59" s="242"/>
      <c r="BS59" s="242"/>
      <c r="BT59" s="242"/>
      <c r="BU59" s="242"/>
      <c r="BV59" s="242"/>
      <c r="BW59" s="242"/>
      <c r="BX59" s="242"/>
      <c r="BY59" s="242"/>
      <c r="BZ59" s="242"/>
      <c r="CA59" s="242"/>
      <c r="CB59" s="242"/>
      <c r="CC59" s="242"/>
      <c r="CD59" s="242"/>
      <c r="CE59" s="242"/>
      <c r="CF59" s="242"/>
      <c r="CG59" s="242"/>
      <c r="CH59" s="242"/>
      <c r="CI59" s="242"/>
      <c r="CJ59" s="242"/>
      <c r="CK59" s="242"/>
      <c r="CL59" s="242"/>
      <c r="CM59" s="242"/>
      <c r="CN59" s="242"/>
      <c r="CO59" s="242"/>
      <c r="CP59" s="242"/>
      <c r="CQ59" s="242"/>
      <c r="CR59" s="242"/>
      <c r="CS59" s="242"/>
      <c r="CT59" s="242"/>
      <c r="CU59" s="242"/>
      <c r="CV59" s="242"/>
      <c r="CW59" s="244"/>
    </row>
    <row r="60" spans="1:101" s="275" customFormat="1" ht="15.75">
      <c r="A60" s="488"/>
      <c r="B60" s="279" t="s">
        <v>103</v>
      </c>
      <c r="C60" s="233">
        <v>0</v>
      </c>
      <c r="D60" s="249"/>
      <c r="E60" s="250"/>
      <c r="F60" s="250"/>
      <c r="G60" s="250"/>
      <c r="H60" s="242"/>
      <c r="I60" s="242"/>
      <c r="J60" s="250"/>
      <c r="K60" s="250"/>
      <c r="L60" s="250"/>
      <c r="M60" s="250"/>
      <c r="N60" s="250"/>
      <c r="O60" s="250"/>
      <c r="P60" s="250"/>
      <c r="Q60" s="250"/>
      <c r="R60" s="250"/>
      <c r="S60" s="250"/>
      <c r="T60" s="252"/>
      <c r="U60" s="245"/>
      <c r="V60" s="242"/>
      <c r="W60" s="242"/>
      <c r="X60" s="242"/>
      <c r="Y60" s="242"/>
      <c r="Z60" s="242"/>
      <c r="AA60" s="242"/>
      <c r="AB60" s="242"/>
      <c r="AC60" s="242"/>
      <c r="AD60" s="242"/>
      <c r="AE60" s="242"/>
      <c r="AF60" s="242"/>
      <c r="AG60" s="242"/>
      <c r="AH60" s="242"/>
      <c r="AI60" s="242"/>
      <c r="AJ60" s="242"/>
      <c r="AK60" s="242"/>
      <c r="AL60" s="242"/>
      <c r="AM60" s="242"/>
      <c r="AN60" s="242"/>
      <c r="AO60" s="242"/>
      <c r="AP60" s="242"/>
      <c r="AQ60" s="242"/>
      <c r="AR60" s="244"/>
      <c r="AS60" s="245"/>
      <c r="AT60" s="242"/>
      <c r="AU60" s="242"/>
      <c r="AV60" s="242"/>
      <c r="AW60" s="242"/>
      <c r="AX60" s="242"/>
      <c r="AY60" s="242"/>
      <c r="AZ60" s="242"/>
      <c r="BA60" s="242"/>
      <c r="BB60" s="252"/>
      <c r="BC60" s="245"/>
      <c r="BD60" s="242"/>
      <c r="BE60" s="242"/>
      <c r="BF60" s="242"/>
      <c r="BG60" s="242"/>
      <c r="BH60" s="242"/>
      <c r="BI60" s="242"/>
      <c r="BJ60" s="242"/>
      <c r="BK60" s="242"/>
      <c r="BL60" s="242"/>
      <c r="BM60" s="244"/>
      <c r="BN60" s="245"/>
      <c r="BO60" s="242"/>
      <c r="BP60" s="242"/>
      <c r="BQ60" s="242"/>
      <c r="BR60" s="242"/>
      <c r="BS60" s="242"/>
      <c r="BT60" s="242"/>
      <c r="BU60" s="242"/>
      <c r="BV60" s="242"/>
      <c r="BW60" s="242"/>
      <c r="BX60" s="242"/>
      <c r="BY60" s="242"/>
      <c r="BZ60" s="242"/>
      <c r="CA60" s="242"/>
      <c r="CB60" s="242"/>
      <c r="CC60" s="242"/>
      <c r="CD60" s="242"/>
      <c r="CE60" s="242"/>
      <c r="CF60" s="242"/>
      <c r="CG60" s="242"/>
      <c r="CH60" s="242"/>
      <c r="CI60" s="242"/>
      <c r="CJ60" s="242"/>
      <c r="CK60" s="242"/>
      <c r="CL60" s="242"/>
      <c r="CM60" s="242"/>
      <c r="CN60" s="242"/>
      <c r="CO60" s="242"/>
      <c r="CP60" s="242"/>
      <c r="CQ60" s="242"/>
      <c r="CR60" s="242"/>
      <c r="CS60" s="242"/>
      <c r="CT60" s="242"/>
      <c r="CU60" s="242"/>
      <c r="CV60" s="242"/>
      <c r="CW60" s="244"/>
    </row>
    <row r="61" spans="1:101" s="275" customFormat="1" ht="15.75">
      <c r="A61" s="488" t="s">
        <v>151</v>
      </c>
      <c r="B61" s="279" t="s">
        <v>122</v>
      </c>
      <c r="C61" s="233">
        <v>0</v>
      </c>
      <c r="D61" s="249"/>
      <c r="E61" s="250"/>
      <c r="F61" s="250"/>
      <c r="G61" s="250"/>
      <c r="H61" s="242"/>
      <c r="I61" s="242"/>
      <c r="J61" s="250"/>
      <c r="K61" s="250"/>
      <c r="L61" s="250"/>
      <c r="M61" s="250"/>
      <c r="N61" s="250"/>
      <c r="O61" s="250"/>
      <c r="P61" s="250"/>
      <c r="Q61" s="250"/>
      <c r="R61" s="250"/>
      <c r="S61" s="250"/>
      <c r="T61" s="252"/>
      <c r="U61" s="245"/>
      <c r="V61" s="242"/>
      <c r="W61" s="242"/>
      <c r="X61" s="242"/>
      <c r="Y61" s="242"/>
      <c r="Z61" s="242"/>
      <c r="AA61" s="242"/>
      <c r="AB61" s="242"/>
      <c r="AC61" s="242"/>
      <c r="AD61" s="242"/>
      <c r="AE61" s="242"/>
      <c r="AF61" s="242"/>
      <c r="AG61" s="242"/>
      <c r="AH61" s="242"/>
      <c r="AI61" s="242"/>
      <c r="AJ61" s="242"/>
      <c r="AK61" s="242"/>
      <c r="AL61" s="242"/>
      <c r="AM61" s="242"/>
      <c r="AN61" s="242"/>
      <c r="AO61" s="242"/>
      <c r="AP61" s="242"/>
      <c r="AQ61" s="242"/>
      <c r="AR61" s="244"/>
      <c r="AS61" s="245"/>
      <c r="AT61" s="242"/>
      <c r="AU61" s="242"/>
      <c r="AV61" s="242"/>
      <c r="AW61" s="242"/>
      <c r="AX61" s="242"/>
      <c r="AY61" s="242"/>
      <c r="AZ61" s="242"/>
      <c r="BA61" s="242"/>
      <c r="BB61" s="252"/>
      <c r="BC61" s="245"/>
      <c r="BD61" s="242"/>
      <c r="BE61" s="242"/>
      <c r="BF61" s="242"/>
      <c r="BG61" s="242"/>
      <c r="BH61" s="242"/>
      <c r="BI61" s="242"/>
      <c r="BJ61" s="242"/>
      <c r="BK61" s="242"/>
      <c r="BL61" s="242"/>
      <c r="BM61" s="244"/>
      <c r="BN61" s="245"/>
      <c r="BO61" s="242"/>
      <c r="BP61" s="242"/>
      <c r="BQ61" s="242"/>
      <c r="BR61" s="242"/>
      <c r="BS61" s="242"/>
      <c r="BT61" s="242"/>
      <c r="BU61" s="242"/>
      <c r="BV61" s="242"/>
      <c r="BW61" s="242"/>
      <c r="BX61" s="242"/>
      <c r="BY61" s="242"/>
      <c r="BZ61" s="242"/>
      <c r="CA61" s="242"/>
      <c r="CB61" s="242"/>
      <c r="CC61" s="242"/>
      <c r="CD61" s="242"/>
      <c r="CE61" s="242"/>
      <c r="CF61" s="242"/>
      <c r="CG61" s="242"/>
      <c r="CH61" s="242"/>
      <c r="CI61" s="242"/>
      <c r="CJ61" s="242"/>
      <c r="CK61" s="242"/>
      <c r="CL61" s="242"/>
      <c r="CM61" s="242"/>
      <c r="CN61" s="242"/>
      <c r="CO61" s="242"/>
      <c r="CP61" s="242"/>
      <c r="CQ61" s="242"/>
      <c r="CR61" s="242"/>
      <c r="CS61" s="242"/>
      <c r="CT61" s="242"/>
      <c r="CU61" s="242"/>
      <c r="CV61" s="242"/>
      <c r="CW61" s="244"/>
    </row>
    <row r="62" spans="1:101" s="275" customFormat="1" ht="15.75">
      <c r="A62" s="488"/>
      <c r="B62" s="279" t="s">
        <v>103</v>
      </c>
      <c r="C62" s="233">
        <v>0</v>
      </c>
      <c r="D62" s="249"/>
      <c r="E62" s="250"/>
      <c r="F62" s="250"/>
      <c r="G62" s="250"/>
      <c r="H62" s="242"/>
      <c r="I62" s="242"/>
      <c r="J62" s="250"/>
      <c r="K62" s="250"/>
      <c r="L62" s="250"/>
      <c r="M62" s="250"/>
      <c r="N62" s="250"/>
      <c r="O62" s="250"/>
      <c r="P62" s="250"/>
      <c r="Q62" s="250"/>
      <c r="R62" s="250"/>
      <c r="S62" s="250"/>
      <c r="T62" s="252"/>
      <c r="U62" s="245"/>
      <c r="V62" s="242"/>
      <c r="W62" s="242"/>
      <c r="X62" s="242"/>
      <c r="Y62" s="242"/>
      <c r="Z62" s="242"/>
      <c r="AA62" s="242"/>
      <c r="AB62" s="242"/>
      <c r="AC62" s="242"/>
      <c r="AD62" s="242"/>
      <c r="AE62" s="242"/>
      <c r="AF62" s="242"/>
      <c r="AG62" s="242"/>
      <c r="AH62" s="242"/>
      <c r="AI62" s="242"/>
      <c r="AJ62" s="242"/>
      <c r="AK62" s="242"/>
      <c r="AL62" s="242"/>
      <c r="AM62" s="242"/>
      <c r="AN62" s="242"/>
      <c r="AO62" s="242"/>
      <c r="AP62" s="242"/>
      <c r="AQ62" s="242"/>
      <c r="AR62" s="244"/>
      <c r="AS62" s="245"/>
      <c r="AT62" s="242"/>
      <c r="AU62" s="242"/>
      <c r="AV62" s="242"/>
      <c r="AW62" s="242"/>
      <c r="AX62" s="242"/>
      <c r="AY62" s="242"/>
      <c r="AZ62" s="242"/>
      <c r="BA62" s="242"/>
      <c r="BB62" s="252"/>
      <c r="BC62" s="245"/>
      <c r="BD62" s="242"/>
      <c r="BE62" s="242"/>
      <c r="BF62" s="242"/>
      <c r="BG62" s="242"/>
      <c r="BH62" s="242"/>
      <c r="BI62" s="242"/>
      <c r="BJ62" s="242"/>
      <c r="BK62" s="242"/>
      <c r="BL62" s="242"/>
      <c r="BM62" s="244"/>
      <c r="BN62" s="245"/>
      <c r="BO62" s="242"/>
      <c r="BP62" s="242"/>
      <c r="BQ62" s="242"/>
      <c r="BR62" s="242"/>
      <c r="BS62" s="242"/>
      <c r="BT62" s="242"/>
      <c r="BU62" s="242"/>
      <c r="BV62" s="242"/>
      <c r="BW62" s="242"/>
      <c r="BX62" s="242"/>
      <c r="BY62" s="242"/>
      <c r="BZ62" s="242"/>
      <c r="CA62" s="242"/>
      <c r="CB62" s="242"/>
      <c r="CC62" s="242"/>
      <c r="CD62" s="242"/>
      <c r="CE62" s="242"/>
      <c r="CF62" s="242"/>
      <c r="CG62" s="242"/>
      <c r="CH62" s="242"/>
      <c r="CI62" s="242"/>
      <c r="CJ62" s="242"/>
      <c r="CK62" s="242"/>
      <c r="CL62" s="242"/>
      <c r="CM62" s="242"/>
      <c r="CN62" s="242"/>
      <c r="CO62" s="242"/>
      <c r="CP62" s="242"/>
      <c r="CQ62" s="242"/>
      <c r="CR62" s="242"/>
      <c r="CS62" s="242"/>
      <c r="CT62" s="242"/>
      <c r="CU62" s="242"/>
      <c r="CV62" s="242"/>
      <c r="CW62" s="244"/>
    </row>
    <row r="63" spans="1:101" s="275" customFormat="1" ht="15.75">
      <c r="A63" s="488" t="s">
        <v>152</v>
      </c>
      <c r="B63" s="279" t="s">
        <v>153</v>
      </c>
      <c r="C63" s="233">
        <v>0</v>
      </c>
      <c r="D63" s="249"/>
      <c r="E63" s="250"/>
      <c r="F63" s="250"/>
      <c r="G63" s="250"/>
      <c r="H63" s="242"/>
      <c r="I63" s="242"/>
      <c r="J63" s="250"/>
      <c r="K63" s="250"/>
      <c r="L63" s="250"/>
      <c r="M63" s="250"/>
      <c r="N63" s="250"/>
      <c r="O63" s="250"/>
      <c r="P63" s="250"/>
      <c r="Q63" s="250"/>
      <c r="R63" s="250"/>
      <c r="S63" s="250"/>
      <c r="T63" s="252"/>
      <c r="U63" s="245"/>
      <c r="V63" s="242"/>
      <c r="W63" s="242"/>
      <c r="X63" s="242"/>
      <c r="Y63" s="242"/>
      <c r="Z63" s="242"/>
      <c r="AA63" s="242"/>
      <c r="AB63" s="242"/>
      <c r="AC63" s="242"/>
      <c r="AD63" s="242"/>
      <c r="AE63" s="242"/>
      <c r="AF63" s="242"/>
      <c r="AG63" s="242"/>
      <c r="AH63" s="242"/>
      <c r="AI63" s="242"/>
      <c r="AJ63" s="242"/>
      <c r="AK63" s="242"/>
      <c r="AL63" s="242"/>
      <c r="AM63" s="242"/>
      <c r="AN63" s="242"/>
      <c r="AO63" s="242"/>
      <c r="AP63" s="242"/>
      <c r="AQ63" s="242"/>
      <c r="AR63" s="244"/>
      <c r="AS63" s="245"/>
      <c r="AT63" s="242"/>
      <c r="AU63" s="242"/>
      <c r="AV63" s="242"/>
      <c r="AW63" s="242"/>
      <c r="AX63" s="242"/>
      <c r="AY63" s="242"/>
      <c r="AZ63" s="242"/>
      <c r="BA63" s="242"/>
      <c r="BB63" s="252"/>
      <c r="BC63" s="245"/>
      <c r="BD63" s="242"/>
      <c r="BE63" s="242"/>
      <c r="BF63" s="242"/>
      <c r="BG63" s="242"/>
      <c r="BH63" s="242"/>
      <c r="BI63" s="242"/>
      <c r="BJ63" s="242"/>
      <c r="BK63" s="242"/>
      <c r="BL63" s="242"/>
      <c r="BM63" s="244"/>
      <c r="BN63" s="245"/>
      <c r="BO63" s="242"/>
      <c r="BP63" s="242"/>
      <c r="BQ63" s="242"/>
      <c r="BR63" s="242"/>
      <c r="BS63" s="242"/>
      <c r="BT63" s="242"/>
      <c r="BU63" s="242"/>
      <c r="BV63" s="242"/>
      <c r="BW63" s="242"/>
      <c r="BX63" s="242"/>
      <c r="BY63" s="242"/>
      <c r="BZ63" s="242"/>
      <c r="CA63" s="242"/>
      <c r="CB63" s="242"/>
      <c r="CC63" s="242"/>
      <c r="CD63" s="242"/>
      <c r="CE63" s="242"/>
      <c r="CF63" s="242"/>
      <c r="CG63" s="242"/>
      <c r="CH63" s="242"/>
      <c r="CI63" s="242"/>
      <c r="CJ63" s="242"/>
      <c r="CK63" s="242"/>
      <c r="CL63" s="242"/>
      <c r="CM63" s="242"/>
      <c r="CN63" s="242"/>
      <c r="CO63" s="242"/>
      <c r="CP63" s="242"/>
      <c r="CQ63" s="242"/>
      <c r="CR63" s="242"/>
      <c r="CS63" s="242"/>
      <c r="CT63" s="242"/>
      <c r="CU63" s="242"/>
      <c r="CV63" s="242"/>
      <c r="CW63" s="244"/>
    </row>
    <row r="64" spans="1:101" s="275" customFormat="1" ht="15.75">
      <c r="A64" s="488"/>
      <c r="B64" s="279" t="s">
        <v>103</v>
      </c>
      <c r="C64" s="233">
        <v>0</v>
      </c>
      <c r="D64" s="249"/>
      <c r="E64" s="250"/>
      <c r="F64" s="250"/>
      <c r="G64" s="250"/>
      <c r="H64" s="242"/>
      <c r="I64" s="242"/>
      <c r="J64" s="250"/>
      <c r="K64" s="250"/>
      <c r="L64" s="250"/>
      <c r="M64" s="250"/>
      <c r="N64" s="250"/>
      <c r="O64" s="250"/>
      <c r="P64" s="250"/>
      <c r="Q64" s="250"/>
      <c r="R64" s="250"/>
      <c r="S64" s="250"/>
      <c r="T64" s="252"/>
      <c r="U64" s="245"/>
      <c r="V64" s="242"/>
      <c r="W64" s="242"/>
      <c r="X64" s="242"/>
      <c r="Y64" s="242"/>
      <c r="Z64" s="242"/>
      <c r="AA64" s="242"/>
      <c r="AB64" s="242"/>
      <c r="AC64" s="242"/>
      <c r="AD64" s="242"/>
      <c r="AE64" s="242"/>
      <c r="AF64" s="242"/>
      <c r="AG64" s="242"/>
      <c r="AH64" s="242"/>
      <c r="AI64" s="242"/>
      <c r="AJ64" s="242"/>
      <c r="AK64" s="242"/>
      <c r="AL64" s="242"/>
      <c r="AM64" s="242"/>
      <c r="AN64" s="242"/>
      <c r="AO64" s="242"/>
      <c r="AP64" s="242"/>
      <c r="AQ64" s="242"/>
      <c r="AR64" s="244"/>
      <c r="AS64" s="245"/>
      <c r="AT64" s="242"/>
      <c r="AU64" s="242"/>
      <c r="AV64" s="242"/>
      <c r="AW64" s="242"/>
      <c r="AX64" s="242"/>
      <c r="AY64" s="242"/>
      <c r="AZ64" s="242"/>
      <c r="BA64" s="242"/>
      <c r="BB64" s="252"/>
      <c r="BC64" s="245"/>
      <c r="BD64" s="242"/>
      <c r="BE64" s="242"/>
      <c r="BF64" s="242"/>
      <c r="BG64" s="242"/>
      <c r="BH64" s="242"/>
      <c r="BI64" s="242"/>
      <c r="BJ64" s="242"/>
      <c r="BK64" s="242"/>
      <c r="BL64" s="242"/>
      <c r="BM64" s="244"/>
      <c r="BN64" s="245"/>
      <c r="BO64" s="242"/>
      <c r="BP64" s="242"/>
      <c r="BQ64" s="242"/>
      <c r="BR64" s="242"/>
      <c r="BS64" s="242"/>
      <c r="BT64" s="242"/>
      <c r="BU64" s="242"/>
      <c r="BV64" s="242"/>
      <c r="BW64" s="242"/>
      <c r="BX64" s="242"/>
      <c r="BY64" s="242"/>
      <c r="BZ64" s="242"/>
      <c r="CA64" s="242"/>
      <c r="CB64" s="242"/>
      <c r="CC64" s="242"/>
      <c r="CD64" s="242"/>
      <c r="CE64" s="242"/>
      <c r="CF64" s="242"/>
      <c r="CG64" s="242"/>
      <c r="CH64" s="242"/>
      <c r="CI64" s="242"/>
      <c r="CJ64" s="242"/>
      <c r="CK64" s="242"/>
      <c r="CL64" s="242"/>
      <c r="CM64" s="242"/>
      <c r="CN64" s="242"/>
      <c r="CO64" s="242"/>
      <c r="CP64" s="242"/>
      <c r="CQ64" s="242"/>
      <c r="CR64" s="242"/>
      <c r="CS64" s="242"/>
      <c r="CT64" s="242"/>
      <c r="CU64" s="242"/>
      <c r="CV64" s="242"/>
      <c r="CW64" s="244"/>
    </row>
    <row r="65" spans="1:101" s="275" customFormat="1" ht="15.75">
      <c r="A65" s="488" t="s">
        <v>154</v>
      </c>
      <c r="B65" s="279" t="s">
        <v>150</v>
      </c>
      <c r="C65" s="233">
        <v>0</v>
      </c>
      <c r="D65" s="249"/>
      <c r="E65" s="250"/>
      <c r="F65" s="250"/>
      <c r="G65" s="250"/>
      <c r="H65" s="242"/>
      <c r="I65" s="242"/>
      <c r="J65" s="250"/>
      <c r="K65" s="250"/>
      <c r="L65" s="250"/>
      <c r="M65" s="250"/>
      <c r="N65" s="250"/>
      <c r="O65" s="250"/>
      <c r="P65" s="250"/>
      <c r="Q65" s="250"/>
      <c r="R65" s="250"/>
      <c r="S65" s="250"/>
      <c r="T65" s="252"/>
      <c r="U65" s="245"/>
      <c r="V65" s="242"/>
      <c r="W65" s="242"/>
      <c r="X65" s="242"/>
      <c r="Y65" s="242"/>
      <c r="Z65" s="242"/>
      <c r="AA65" s="242"/>
      <c r="AB65" s="242"/>
      <c r="AC65" s="242"/>
      <c r="AD65" s="242"/>
      <c r="AE65" s="242"/>
      <c r="AF65" s="242"/>
      <c r="AG65" s="242"/>
      <c r="AH65" s="242"/>
      <c r="AI65" s="242"/>
      <c r="AJ65" s="242"/>
      <c r="AK65" s="242"/>
      <c r="AL65" s="242"/>
      <c r="AM65" s="242"/>
      <c r="AN65" s="242"/>
      <c r="AO65" s="242"/>
      <c r="AP65" s="242"/>
      <c r="AQ65" s="242"/>
      <c r="AR65" s="244"/>
      <c r="AS65" s="245"/>
      <c r="AT65" s="242"/>
      <c r="AU65" s="242"/>
      <c r="AV65" s="242"/>
      <c r="AW65" s="242"/>
      <c r="AX65" s="242"/>
      <c r="AY65" s="242"/>
      <c r="AZ65" s="242"/>
      <c r="BA65" s="242"/>
      <c r="BB65" s="252"/>
      <c r="BC65" s="245"/>
      <c r="BD65" s="242"/>
      <c r="BE65" s="242"/>
      <c r="BF65" s="242"/>
      <c r="BG65" s="242"/>
      <c r="BH65" s="242"/>
      <c r="BI65" s="242"/>
      <c r="BJ65" s="242"/>
      <c r="BK65" s="242"/>
      <c r="BL65" s="242"/>
      <c r="BM65" s="244"/>
      <c r="BN65" s="245"/>
      <c r="BO65" s="242"/>
      <c r="BP65" s="242"/>
      <c r="BQ65" s="242"/>
      <c r="BR65" s="242"/>
      <c r="BS65" s="242"/>
      <c r="BT65" s="242"/>
      <c r="BU65" s="242"/>
      <c r="BV65" s="242"/>
      <c r="BW65" s="242"/>
      <c r="BX65" s="242"/>
      <c r="BY65" s="242"/>
      <c r="BZ65" s="242"/>
      <c r="CA65" s="242"/>
      <c r="CB65" s="242"/>
      <c r="CC65" s="242"/>
      <c r="CD65" s="242"/>
      <c r="CE65" s="242"/>
      <c r="CF65" s="242"/>
      <c r="CG65" s="242"/>
      <c r="CH65" s="242"/>
      <c r="CI65" s="242"/>
      <c r="CJ65" s="242"/>
      <c r="CK65" s="242"/>
      <c r="CL65" s="242"/>
      <c r="CM65" s="242"/>
      <c r="CN65" s="242"/>
      <c r="CO65" s="242"/>
      <c r="CP65" s="242"/>
      <c r="CQ65" s="242"/>
      <c r="CR65" s="242"/>
      <c r="CS65" s="242"/>
      <c r="CT65" s="242"/>
      <c r="CU65" s="242"/>
      <c r="CV65" s="242"/>
      <c r="CW65" s="244"/>
    </row>
    <row r="66" spans="1:101" s="275" customFormat="1" ht="15.75">
      <c r="A66" s="488"/>
      <c r="B66" s="279" t="s">
        <v>103</v>
      </c>
      <c r="C66" s="233">
        <v>0</v>
      </c>
      <c r="D66" s="249"/>
      <c r="E66" s="250"/>
      <c r="F66" s="250"/>
      <c r="G66" s="250"/>
      <c r="H66" s="242"/>
      <c r="I66" s="242"/>
      <c r="J66" s="250"/>
      <c r="K66" s="250"/>
      <c r="L66" s="250"/>
      <c r="M66" s="250"/>
      <c r="N66" s="250"/>
      <c r="O66" s="250"/>
      <c r="P66" s="250"/>
      <c r="Q66" s="250"/>
      <c r="R66" s="250"/>
      <c r="S66" s="250"/>
      <c r="T66" s="252"/>
      <c r="U66" s="245"/>
      <c r="V66" s="242"/>
      <c r="W66" s="242"/>
      <c r="X66" s="242"/>
      <c r="Y66" s="242"/>
      <c r="Z66" s="242"/>
      <c r="AA66" s="242"/>
      <c r="AB66" s="242"/>
      <c r="AC66" s="242"/>
      <c r="AD66" s="242"/>
      <c r="AE66" s="242"/>
      <c r="AF66" s="242"/>
      <c r="AG66" s="242"/>
      <c r="AH66" s="242"/>
      <c r="AI66" s="242"/>
      <c r="AJ66" s="242"/>
      <c r="AK66" s="242"/>
      <c r="AL66" s="242"/>
      <c r="AM66" s="242"/>
      <c r="AN66" s="242"/>
      <c r="AO66" s="242"/>
      <c r="AP66" s="242"/>
      <c r="AQ66" s="242"/>
      <c r="AR66" s="244"/>
      <c r="AS66" s="245"/>
      <c r="AT66" s="242"/>
      <c r="AU66" s="242"/>
      <c r="AV66" s="242"/>
      <c r="AW66" s="242"/>
      <c r="AX66" s="242"/>
      <c r="AY66" s="242"/>
      <c r="AZ66" s="242"/>
      <c r="BA66" s="242"/>
      <c r="BB66" s="252"/>
      <c r="BC66" s="245"/>
      <c r="BD66" s="242"/>
      <c r="BE66" s="242"/>
      <c r="BF66" s="242"/>
      <c r="BG66" s="242"/>
      <c r="BH66" s="242"/>
      <c r="BI66" s="242"/>
      <c r="BJ66" s="242"/>
      <c r="BK66" s="242"/>
      <c r="BL66" s="242"/>
      <c r="BM66" s="244"/>
      <c r="BN66" s="245"/>
      <c r="BO66" s="242"/>
      <c r="BP66" s="242"/>
      <c r="BQ66" s="242"/>
      <c r="BR66" s="242"/>
      <c r="BS66" s="242"/>
      <c r="BT66" s="242"/>
      <c r="BU66" s="242"/>
      <c r="BV66" s="242"/>
      <c r="BW66" s="242"/>
      <c r="BX66" s="242"/>
      <c r="BY66" s="242"/>
      <c r="BZ66" s="242"/>
      <c r="CA66" s="242"/>
      <c r="CB66" s="242"/>
      <c r="CC66" s="242"/>
      <c r="CD66" s="242"/>
      <c r="CE66" s="242"/>
      <c r="CF66" s="242"/>
      <c r="CG66" s="242"/>
      <c r="CH66" s="242"/>
      <c r="CI66" s="242"/>
      <c r="CJ66" s="242"/>
      <c r="CK66" s="242"/>
      <c r="CL66" s="242"/>
      <c r="CM66" s="242"/>
      <c r="CN66" s="242"/>
      <c r="CO66" s="242"/>
      <c r="CP66" s="242"/>
      <c r="CQ66" s="242"/>
      <c r="CR66" s="242"/>
      <c r="CS66" s="242"/>
      <c r="CT66" s="242"/>
      <c r="CU66" s="242"/>
      <c r="CV66" s="242"/>
      <c r="CW66" s="244"/>
    </row>
    <row r="67" spans="1:101" s="275" customFormat="1" ht="15.75">
      <c r="A67" s="486" t="s">
        <v>155</v>
      </c>
      <c r="B67" s="279" t="s">
        <v>122</v>
      </c>
      <c r="C67" s="233">
        <v>0</v>
      </c>
      <c r="D67" s="249"/>
      <c r="E67" s="250"/>
      <c r="F67" s="250"/>
      <c r="G67" s="250"/>
      <c r="H67" s="242"/>
      <c r="I67" s="242"/>
      <c r="J67" s="250"/>
      <c r="K67" s="250"/>
      <c r="L67" s="250"/>
      <c r="M67" s="250"/>
      <c r="N67" s="250"/>
      <c r="O67" s="250"/>
      <c r="P67" s="250"/>
      <c r="Q67" s="250"/>
      <c r="R67" s="250"/>
      <c r="S67" s="250"/>
      <c r="T67" s="252"/>
      <c r="U67" s="245"/>
      <c r="V67" s="242"/>
      <c r="W67" s="242"/>
      <c r="X67" s="242"/>
      <c r="Y67" s="242"/>
      <c r="Z67" s="242"/>
      <c r="AA67" s="242"/>
      <c r="AB67" s="242"/>
      <c r="AC67" s="242"/>
      <c r="AD67" s="242"/>
      <c r="AE67" s="242"/>
      <c r="AF67" s="242"/>
      <c r="AG67" s="242"/>
      <c r="AH67" s="242"/>
      <c r="AI67" s="242"/>
      <c r="AJ67" s="242"/>
      <c r="AK67" s="242"/>
      <c r="AL67" s="242"/>
      <c r="AM67" s="242"/>
      <c r="AN67" s="242"/>
      <c r="AO67" s="242"/>
      <c r="AP67" s="242"/>
      <c r="AQ67" s="242"/>
      <c r="AR67" s="244"/>
      <c r="AS67" s="245"/>
      <c r="AT67" s="242"/>
      <c r="AU67" s="242"/>
      <c r="AV67" s="242"/>
      <c r="AW67" s="242"/>
      <c r="AX67" s="242"/>
      <c r="AY67" s="242"/>
      <c r="AZ67" s="242"/>
      <c r="BA67" s="242"/>
      <c r="BB67" s="252"/>
      <c r="BC67" s="245"/>
      <c r="BD67" s="242"/>
      <c r="BE67" s="242"/>
      <c r="BF67" s="242"/>
      <c r="BG67" s="242"/>
      <c r="BH67" s="242"/>
      <c r="BI67" s="242"/>
      <c r="BJ67" s="242"/>
      <c r="BK67" s="242"/>
      <c r="BL67" s="242"/>
      <c r="BM67" s="244"/>
      <c r="BN67" s="245"/>
      <c r="BO67" s="242"/>
      <c r="BP67" s="242"/>
      <c r="BQ67" s="242"/>
      <c r="BR67" s="242"/>
      <c r="BS67" s="242"/>
      <c r="BT67" s="242"/>
      <c r="BU67" s="242"/>
      <c r="BV67" s="242"/>
      <c r="BW67" s="242"/>
      <c r="BX67" s="242"/>
      <c r="BY67" s="242"/>
      <c r="BZ67" s="242"/>
      <c r="CA67" s="242"/>
      <c r="CB67" s="242"/>
      <c r="CC67" s="242"/>
      <c r="CD67" s="242"/>
      <c r="CE67" s="242"/>
      <c r="CF67" s="242"/>
      <c r="CG67" s="242"/>
      <c r="CH67" s="242"/>
      <c r="CI67" s="242"/>
      <c r="CJ67" s="242"/>
      <c r="CK67" s="242"/>
      <c r="CL67" s="242"/>
      <c r="CM67" s="242"/>
      <c r="CN67" s="242"/>
      <c r="CO67" s="242"/>
      <c r="CP67" s="242"/>
      <c r="CQ67" s="242"/>
      <c r="CR67" s="242"/>
      <c r="CS67" s="242"/>
      <c r="CT67" s="242"/>
      <c r="CU67" s="242"/>
      <c r="CV67" s="242"/>
      <c r="CW67" s="244"/>
    </row>
    <row r="68" spans="1:101" s="275" customFormat="1" ht="15.75">
      <c r="A68" s="487"/>
      <c r="B68" s="279" t="s">
        <v>103</v>
      </c>
      <c r="C68" s="233">
        <v>0</v>
      </c>
      <c r="D68" s="249"/>
      <c r="E68" s="250"/>
      <c r="F68" s="250"/>
      <c r="G68" s="250"/>
      <c r="H68" s="242"/>
      <c r="I68" s="242"/>
      <c r="J68" s="250"/>
      <c r="K68" s="250"/>
      <c r="L68" s="250"/>
      <c r="M68" s="250"/>
      <c r="N68" s="250"/>
      <c r="O68" s="250"/>
      <c r="P68" s="250"/>
      <c r="Q68" s="250"/>
      <c r="R68" s="250"/>
      <c r="S68" s="250"/>
      <c r="T68" s="252"/>
      <c r="U68" s="245"/>
      <c r="V68" s="242"/>
      <c r="W68" s="242"/>
      <c r="X68" s="242"/>
      <c r="Y68" s="242"/>
      <c r="Z68" s="242"/>
      <c r="AA68" s="242"/>
      <c r="AB68" s="242"/>
      <c r="AC68" s="242"/>
      <c r="AD68" s="242"/>
      <c r="AE68" s="242"/>
      <c r="AF68" s="242"/>
      <c r="AG68" s="242"/>
      <c r="AH68" s="242"/>
      <c r="AI68" s="242"/>
      <c r="AJ68" s="242"/>
      <c r="AK68" s="242"/>
      <c r="AL68" s="242"/>
      <c r="AM68" s="242"/>
      <c r="AN68" s="242"/>
      <c r="AO68" s="242"/>
      <c r="AP68" s="242"/>
      <c r="AQ68" s="242"/>
      <c r="AR68" s="244"/>
      <c r="AS68" s="245"/>
      <c r="AT68" s="242"/>
      <c r="AU68" s="242"/>
      <c r="AV68" s="242"/>
      <c r="AW68" s="242"/>
      <c r="AX68" s="242"/>
      <c r="AY68" s="242"/>
      <c r="AZ68" s="242"/>
      <c r="BA68" s="242"/>
      <c r="BB68" s="252"/>
      <c r="BC68" s="245"/>
      <c r="BD68" s="242"/>
      <c r="BE68" s="242"/>
      <c r="BF68" s="242"/>
      <c r="BG68" s="242"/>
      <c r="BH68" s="242"/>
      <c r="BI68" s="242"/>
      <c r="BJ68" s="242"/>
      <c r="BK68" s="242"/>
      <c r="BL68" s="242"/>
      <c r="BM68" s="244"/>
      <c r="BN68" s="245"/>
      <c r="BO68" s="242"/>
      <c r="BP68" s="242"/>
      <c r="BQ68" s="242"/>
      <c r="BR68" s="242"/>
      <c r="BS68" s="242"/>
      <c r="BT68" s="242"/>
      <c r="BU68" s="242"/>
      <c r="BV68" s="242"/>
      <c r="BW68" s="242"/>
      <c r="BX68" s="242"/>
      <c r="BY68" s="242"/>
      <c r="BZ68" s="242"/>
      <c r="CA68" s="242"/>
      <c r="CB68" s="242"/>
      <c r="CC68" s="242"/>
      <c r="CD68" s="242"/>
      <c r="CE68" s="242"/>
      <c r="CF68" s="242"/>
      <c r="CG68" s="242"/>
      <c r="CH68" s="242"/>
      <c r="CI68" s="242"/>
      <c r="CJ68" s="242"/>
      <c r="CK68" s="242"/>
      <c r="CL68" s="242"/>
      <c r="CM68" s="242"/>
      <c r="CN68" s="242"/>
      <c r="CO68" s="242"/>
      <c r="CP68" s="242"/>
      <c r="CQ68" s="242"/>
      <c r="CR68" s="242"/>
      <c r="CS68" s="242"/>
      <c r="CT68" s="242"/>
      <c r="CU68" s="242"/>
      <c r="CV68" s="242"/>
      <c r="CW68" s="244"/>
    </row>
    <row r="69" spans="1:101" ht="15.75">
      <c r="A69" s="284" t="s">
        <v>156</v>
      </c>
      <c r="B69" s="285" t="s">
        <v>103</v>
      </c>
      <c r="C69" s="286">
        <v>349.21900000000005</v>
      </c>
      <c r="D69" s="287">
        <v>0</v>
      </c>
      <c r="E69" s="288">
        <v>0</v>
      </c>
      <c r="F69" s="288">
        <v>0</v>
      </c>
      <c r="G69" s="288">
        <v>0</v>
      </c>
      <c r="H69" s="288">
        <v>0</v>
      </c>
      <c r="I69" s="288">
        <v>0</v>
      </c>
      <c r="J69" s="288">
        <v>0</v>
      </c>
      <c r="K69" s="288">
        <v>0</v>
      </c>
      <c r="L69" s="288">
        <v>0</v>
      </c>
      <c r="M69" s="288">
        <v>0</v>
      </c>
      <c r="N69" s="288">
        <v>23.121000000000002</v>
      </c>
      <c r="O69" s="288">
        <v>0</v>
      </c>
      <c r="P69" s="288">
        <v>0</v>
      </c>
      <c r="Q69" s="288">
        <v>0</v>
      </c>
      <c r="R69" s="288">
        <v>0</v>
      </c>
      <c r="S69" s="288">
        <v>0</v>
      </c>
      <c r="T69" s="286">
        <v>117.04399999999998</v>
      </c>
      <c r="U69" s="287">
        <v>0</v>
      </c>
      <c r="V69" s="288">
        <v>6.81</v>
      </c>
      <c r="W69" s="288">
        <v>0</v>
      </c>
      <c r="X69" s="288">
        <v>0</v>
      </c>
      <c r="Y69" s="288">
        <v>2.33</v>
      </c>
      <c r="Z69" s="288">
        <v>4.8659999999999997</v>
      </c>
      <c r="AA69" s="288">
        <v>2.33</v>
      </c>
      <c r="AB69" s="288">
        <v>1.165</v>
      </c>
      <c r="AC69" s="288">
        <v>0</v>
      </c>
      <c r="AD69" s="288">
        <v>0</v>
      </c>
      <c r="AE69" s="288">
        <v>2.2509999999999999</v>
      </c>
      <c r="AF69" s="288">
        <v>0</v>
      </c>
      <c r="AG69" s="288">
        <v>0</v>
      </c>
      <c r="AH69" s="288">
        <v>0</v>
      </c>
      <c r="AI69" s="288">
        <v>0</v>
      </c>
      <c r="AJ69" s="288">
        <v>0</v>
      </c>
      <c r="AK69" s="288">
        <v>0</v>
      </c>
      <c r="AL69" s="288">
        <v>14.37</v>
      </c>
      <c r="AM69" s="288">
        <v>0</v>
      </c>
      <c r="AN69" s="288">
        <v>0</v>
      </c>
      <c r="AO69" s="288">
        <v>0</v>
      </c>
      <c r="AP69" s="288">
        <v>0</v>
      </c>
      <c r="AQ69" s="288">
        <v>0</v>
      </c>
      <c r="AR69" s="286">
        <v>0</v>
      </c>
      <c r="AS69" s="287">
        <v>11.440999999999999</v>
      </c>
      <c r="AT69" s="288">
        <v>0</v>
      </c>
      <c r="AU69" s="288">
        <v>23.902999999999999</v>
      </c>
      <c r="AV69" s="288">
        <v>0</v>
      </c>
      <c r="AW69" s="288">
        <v>1.444</v>
      </c>
      <c r="AX69" s="288">
        <v>61.946000000000005</v>
      </c>
      <c r="AY69" s="288">
        <v>13.312000000000001</v>
      </c>
      <c r="AZ69" s="288">
        <v>0</v>
      </c>
      <c r="BA69" s="288">
        <v>0</v>
      </c>
      <c r="BB69" s="286">
        <v>0</v>
      </c>
      <c r="BC69" s="287">
        <v>0</v>
      </c>
      <c r="BD69" s="288">
        <v>0</v>
      </c>
      <c r="BE69" s="288">
        <v>4.6749999999999998</v>
      </c>
      <c r="BF69" s="288">
        <v>0</v>
      </c>
      <c r="BG69" s="288">
        <v>0</v>
      </c>
      <c r="BH69" s="288">
        <v>0</v>
      </c>
      <c r="BI69" s="288">
        <v>0</v>
      </c>
      <c r="BJ69" s="288">
        <v>0</v>
      </c>
      <c r="BK69" s="288">
        <v>0</v>
      </c>
      <c r="BL69" s="288">
        <v>0</v>
      </c>
      <c r="BM69" s="286">
        <v>0</v>
      </c>
      <c r="BN69" s="287">
        <v>3.536</v>
      </c>
      <c r="BO69" s="288">
        <v>14.71</v>
      </c>
      <c r="BP69" s="288">
        <v>0</v>
      </c>
      <c r="BQ69" s="288">
        <v>0</v>
      </c>
      <c r="BR69" s="288">
        <v>0</v>
      </c>
      <c r="BS69" s="288">
        <v>0</v>
      </c>
      <c r="BT69" s="288">
        <v>0</v>
      </c>
      <c r="BU69" s="288">
        <v>0</v>
      </c>
      <c r="BV69" s="288">
        <v>0</v>
      </c>
      <c r="BW69" s="288">
        <v>16.030999999999999</v>
      </c>
      <c r="BX69" s="288">
        <v>0</v>
      </c>
      <c r="BY69" s="288">
        <v>1.524</v>
      </c>
      <c r="BZ69" s="288">
        <v>0</v>
      </c>
      <c r="CA69" s="288">
        <v>11.257</v>
      </c>
      <c r="CB69" s="288">
        <v>11.153</v>
      </c>
      <c r="CC69" s="288">
        <v>0</v>
      </c>
      <c r="CD69" s="288">
        <v>0</v>
      </c>
      <c r="CE69" s="288">
        <v>0</v>
      </c>
      <c r="CF69" s="288">
        <v>0</v>
      </c>
      <c r="CG69" s="288">
        <v>0</v>
      </c>
      <c r="CH69" s="288">
        <v>0</v>
      </c>
      <c r="CI69" s="288">
        <v>0</v>
      </c>
      <c r="CJ69" s="288">
        <v>0</v>
      </c>
      <c r="CK69" s="288">
        <v>0</v>
      </c>
      <c r="CL69" s="288">
        <v>0</v>
      </c>
      <c r="CM69" s="288">
        <v>0</v>
      </c>
      <c r="CN69" s="288">
        <v>0</v>
      </c>
      <c r="CO69" s="288">
        <v>0</v>
      </c>
      <c r="CP69" s="288">
        <v>0</v>
      </c>
      <c r="CQ69" s="288">
        <v>0</v>
      </c>
      <c r="CR69" s="288">
        <v>0</v>
      </c>
      <c r="CS69" s="288">
        <v>0</v>
      </c>
      <c r="CT69" s="288">
        <v>0</v>
      </c>
      <c r="CU69" s="288">
        <v>0</v>
      </c>
      <c r="CV69" s="288">
        <v>0</v>
      </c>
      <c r="CW69" s="286">
        <v>0</v>
      </c>
    </row>
    <row r="70" spans="1:101" ht="15.75">
      <c r="A70" s="222" t="s">
        <v>157</v>
      </c>
      <c r="B70" s="223" t="s">
        <v>128</v>
      </c>
      <c r="C70" s="289">
        <v>0.17100000000000001</v>
      </c>
      <c r="D70" s="229">
        <v>0</v>
      </c>
      <c r="E70" s="230">
        <v>0</v>
      </c>
      <c r="F70" s="230">
        <v>0</v>
      </c>
      <c r="G70" s="230">
        <v>0</v>
      </c>
      <c r="H70" s="230">
        <v>0</v>
      </c>
      <c r="I70" s="230">
        <v>0</v>
      </c>
      <c r="J70" s="230">
        <v>0</v>
      </c>
      <c r="K70" s="230">
        <v>0</v>
      </c>
      <c r="L70" s="230">
        <v>0</v>
      </c>
      <c r="M70" s="230">
        <v>0</v>
      </c>
      <c r="N70" s="230">
        <v>1.2E-2</v>
      </c>
      <c r="O70" s="230">
        <v>0</v>
      </c>
      <c r="P70" s="230">
        <v>0</v>
      </c>
      <c r="Q70" s="230">
        <v>0</v>
      </c>
      <c r="R70" s="230">
        <v>0</v>
      </c>
      <c r="S70" s="230">
        <v>0</v>
      </c>
      <c r="T70" s="228">
        <v>9.1799999999999993E-2</v>
      </c>
      <c r="U70" s="229">
        <v>0</v>
      </c>
      <c r="V70" s="230">
        <v>0</v>
      </c>
      <c r="W70" s="230">
        <v>0</v>
      </c>
      <c r="X70" s="230">
        <v>0</v>
      </c>
      <c r="Y70" s="230">
        <v>0</v>
      </c>
      <c r="Z70" s="230">
        <v>2.0999999999999999E-3</v>
      </c>
      <c r="AA70" s="230">
        <v>0</v>
      </c>
      <c r="AB70" s="230">
        <v>2E-3</v>
      </c>
      <c r="AC70" s="230">
        <v>0</v>
      </c>
      <c r="AD70" s="230">
        <v>0</v>
      </c>
      <c r="AE70" s="230">
        <v>0</v>
      </c>
      <c r="AF70" s="230">
        <v>0</v>
      </c>
      <c r="AG70" s="230">
        <v>0</v>
      </c>
      <c r="AH70" s="230">
        <v>0</v>
      </c>
      <c r="AI70" s="230">
        <v>0</v>
      </c>
      <c r="AJ70" s="230">
        <v>0</v>
      </c>
      <c r="AK70" s="230">
        <v>0</v>
      </c>
      <c r="AL70" s="230">
        <v>0</v>
      </c>
      <c r="AM70" s="230">
        <v>0</v>
      </c>
      <c r="AN70" s="230">
        <v>0</v>
      </c>
      <c r="AO70" s="230">
        <v>0</v>
      </c>
      <c r="AP70" s="230">
        <v>0</v>
      </c>
      <c r="AQ70" s="230">
        <v>0</v>
      </c>
      <c r="AR70" s="228">
        <v>0</v>
      </c>
      <c r="AS70" s="229">
        <v>3.0000000000000001E-3</v>
      </c>
      <c r="AT70" s="230">
        <v>0</v>
      </c>
      <c r="AU70" s="230">
        <v>9.4999999999999998E-3</v>
      </c>
      <c r="AV70" s="230">
        <v>0</v>
      </c>
      <c r="AW70" s="230">
        <v>0</v>
      </c>
      <c r="AX70" s="230">
        <v>3.15E-2</v>
      </c>
      <c r="AY70" s="230">
        <v>0</v>
      </c>
      <c r="AZ70" s="230">
        <v>0</v>
      </c>
      <c r="BA70" s="230">
        <v>0</v>
      </c>
      <c r="BB70" s="228">
        <v>0</v>
      </c>
      <c r="BC70" s="229">
        <v>0</v>
      </c>
      <c r="BD70" s="230">
        <v>0</v>
      </c>
      <c r="BE70" s="230">
        <v>3.0000000000000001E-3</v>
      </c>
      <c r="BF70" s="230">
        <v>0</v>
      </c>
      <c r="BG70" s="230">
        <v>0</v>
      </c>
      <c r="BH70" s="230">
        <v>0</v>
      </c>
      <c r="BI70" s="230">
        <v>0</v>
      </c>
      <c r="BJ70" s="230">
        <v>0</v>
      </c>
      <c r="BK70" s="230">
        <v>0</v>
      </c>
      <c r="BL70" s="230">
        <v>0</v>
      </c>
      <c r="BM70" s="228">
        <v>0</v>
      </c>
      <c r="BN70" s="229">
        <v>2.2000000000000001E-3</v>
      </c>
      <c r="BO70" s="230">
        <v>0</v>
      </c>
      <c r="BP70" s="230">
        <v>0</v>
      </c>
      <c r="BQ70" s="230">
        <v>0</v>
      </c>
      <c r="BR70" s="230">
        <v>0</v>
      </c>
      <c r="BS70" s="230">
        <v>0</v>
      </c>
      <c r="BT70" s="230">
        <v>0</v>
      </c>
      <c r="BU70" s="230">
        <v>0</v>
      </c>
      <c r="BV70" s="230">
        <v>0</v>
      </c>
      <c r="BW70" s="230">
        <v>5.8999999999999999E-3</v>
      </c>
      <c r="BX70" s="230">
        <v>0</v>
      </c>
      <c r="BY70" s="230">
        <v>0</v>
      </c>
      <c r="BZ70" s="230">
        <v>0</v>
      </c>
      <c r="CA70" s="230">
        <v>4.0000000000000001E-3</v>
      </c>
      <c r="CB70" s="230">
        <v>4.0000000000000001E-3</v>
      </c>
      <c r="CC70" s="230">
        <v>0</v>
      </c>
      <c r="CD70" s="230">
        <v>0</v>
      </c>
      <c r="CE70" s="230">
        <v>0</v>
      </c>
      <c r="CF70" s="230">
        <v>0</v>
      </c>
      <c r="CG70" s="230">
        <v>0</v>
      </c>
      <c r="CH70" s="230">
        <v>0</v>
      </c>
      <c r="CI70" s="230">
        <v>0</v>
      </c>
      <c r="CJ70" s="230">
        <v>0</v>
      </c>
      <c r="CK70" s="230">
        <v>0</v>
      </c>
      <c r="CL70" s="230">
        <v>0</v>
      </c>
      <c r="CM70" s="230">
        <v>0</v>
      </c>
      <c r="CN70" s="230">
        <v>0</v>
      </c>
      <c r="CO70" s="230">
        <v>0</v>
      </c>
      <c r="CP70" s="230">
        <v>0</v>
      </c>
      <c r="CQ70" s="230">
        <v>0</v>
      </c>
      <c r="CR70" s="230">
        <v>0</v>
      </c>
      <c r="CS70" s="230">
        <v>0</v>
      </c>
      <c r="CT70" s="230">
        <v>0</v>
      </c>
      <c r="CU70" s="230">
        <v>0</v>
      </c>
      <c r="CV70" s="230">
        <v>0</v>
      </c>
      <c r="CW70" s="228">
        <v>0</v>
      </c>
    </row>
    <row r="71" spans="1:101" ht="15.75">
      <c r="A71" s="222" t="s">
        <v>158</v>
      </c>
      <c r="B71" s="223" t="s">
        <v>103</v>
      </c>
      <c r="C71" s="228">
        <v>242.90300000000002</v>
      </c>
      <c r="D71" s="229">
        <v>0</v>
      </c>
      <c r="E71" s="230">
        <v>0</v>
      </c>
      <c r="F71" s="230">
        <v>0</v>
      </c>
      <c r="G71" s="230">
        <v>0</v>
      </c>
      <c r="H71" s="230">
        <v>0</v>
      </c>
      <c r="I71" s="230">
        <v>0</v>
      </c>
      <c r="J71" s="230">
        <v>0</v>
      </c>
      <c r="K71" s="230">
        <v>0</v>
      </c>
      <c r="L71" s="230">
        <v>0</v>
      </c>
      <c r="M71" s="230">
        <v>0</v>
      </c>
      <c r="N71" s="230">
        <v>17.236000000000001</v>
      </c>
      <c r="O71" s="230">
        <v>0</v>
      </c>
      <c r="P71" s="230">
        <v>0</v>
      </c>
      <c r="Q71" s="230">
        <v>0</v>
      </c>
      <c r="R71" s="230">
        <v>0</v>
      </c>
      <c r="S71" s="230">
        <v>0</v>
      </c>
      <c r="T71" s="228">
        <v>113.66399999999999</v>
      </c>
      <c r="U71" s="229">
        <v>0</v>
      </c>
      <c r="V71" s="230">
        <v>0</v>
      </c>
      <c r="W71" s="230">
        <v>0</v>
      </c>
      <c r="X71" s="230">
        <v>0</v>
      </c>
      <c r="Y71" s="230">
        <v>0</v>
      </c>
      <c r="Z71" s="230">
        <v>4.8659999999999997</v>
      </c>
      <c r="AA71" s="230">
        <v>0</v>
      </c>
      <c r="AB71" s="230">
        <v>1.165</v>
      </c>
      <c r="AC71" s="230">
        <v>0</v>
      </c>
      <c r="AD71" s="230">
        <v>0</v>
      </c>
      <c r="AE71" s="230">
        <v>0</v>
      </c>
      <c r="AF71" s="230">
        <v>0</v>
      </c>
      <c r="AG71" s="230">
        <v>0</v>
      </c>
      <c r="AH71" s="230">
        <v>0</v>
      </c>
      <c r="AI71" s="230">
        <v>0</v>
      </c>
      <c r="AJ71" s="230">
        <v>0</v>
      </c>
      <c r="AK71" s="230">
        <v>0</v>
      </c>
      <c r="AL71" s="230">
        <v>0</v>
      </c>
      <c r="AM71" s="230">
        <v>0</v>
      </c>
      <c r="AN71" s="230">
        <v>0</v>
      </c>
      <c r="AO71" s="230">
        <v>0</v>
      </c>
      <c r="AP71" s="230">
        <v>0</v>
      </c>
      <c r="AQ71" s="230">
        <v>0</v>
      </c>
      <c r="AR71" s="228">
        <v>0</v>
      </c>
      <c r="AS71" s="229">
        <v>6.2610000000000001</v>
      </c>
      <c r="AT71" s="230">
        <v>0</v>
      </c>
      <c r="AU71" s="230">
        <v>18.812999999999999</v>
      </c>
      <c r="AV71" s="230">
        <v>0</v>
      </c>
      <c r="AW71" s="230">
        <v>0</v>
      </c>
      <c r="AX71" s="230">
        <v>46.404000000000003</v>
      </c>
      <c r="AY71" s="230">
        <v>0</v>
      </c>
      <c r="AZ71" s="230">
        <v>0</v>
      </c>
      <c r="BA71" s="230">
        <v>0</v>
      </c>
      <c r="BB71" s="228">
        <v>0</v>
      </c>
      <c r="BC71" s="229">
        <v>0</v>
      </c>
      <c r="BD71" s="230">
        <v>0</v>
      </c>
      <c r="BE71" s="230">
        <v>4.6749999999999998</v>
      </c>
      <c r="BF71" s="230">
        <v>0</v>
      </c>
      <c r="BG71" s="230">
        <v>0</v>
      </c>
      <c r="BH71" s="230">
        <v>0</v>
      </c>
      <c r="BI71" s="230">
        <v>0</v>
      </c>
      <c r="BJ71" s="230">
        <v>0</v>
      </c>
      <c r="BK71" s="230">
        <v>0</v>
      </c>
      <c r="BL71" s="230">
        <v>0</v>
      </c>
      <c r="BM71" s="228">
        <v>0</v>
      </c>
      <c r="BN71" s="229">
        <v>2.012</v>
      </c>
      <c r="BO71" s="230">
        <v>0</v>
      </c>
      <c r="BP71" s="230">
        <v>0</v>
      </c>
      <c r="BQ71" s="230">
        <v>0</v>
      </c>
      <c r="BR71" s="230">
        <v>0</v>
      </c>
      <c r="BS71" s="230">
        <v>0</v>
      </c>
      <c r="BT71" s="230">
        <v>0</v>
      </c>
      <c r="BU71" s="230">
        <v>0</v>
      </c>
      <c r="BV71" s="230">
        <v>0</v>
      </c>
      <c r="BW71" s="230">
        <v>5.3970000000000002</v>
      </c>
      <c r="BX71" s="230">
        <v>0</v>
      </c>
      <c r="BY71" s="230">
        <v>0</v>
      </c>
      <c r="BZ71" s="230">
        <v>0</v>
      </c>
      <c r="CA71" s="230">
        <v>11.257</v>
      </c>
      <c r="CB71" s="230">
        <v>11.153</v>
      </c>
      <c r="CC71" s="230">
        <v>0</v>
      </c>
      <c r="CD71" s="230">
        <v>0</v>
      </c>
      <c r="CE71" s="230">
        <v>0</v>
      </c>
      <c r="CF71" s="230">
        <v>0</v>
      </c>
      <c r="CG71" s="230">
        <v>0</v>
      </c>
      <c r="CH71" s="230">
        <v>0</v>
      </c>
      <c r="CI71" s="230">
        <v>0</v>
      </c>
      <c r="CJ71" s="230">
        <v>0</v>
      </c>
      <c r="CK71" s="230">
        <v>0</v>
      </c>
      <c r="CL71" s="230">
        <v>0</v>
      </c>
      <c r="CM71" s="230">
        <v>0</v>
      </c>
      <c r="CN71" s="230">
        <v>0</v>
      </c>
      <c r="CO71" s="230">
        <v>0</v>
      </c>
      <c r="CP71" s="230">
        <v>0</v>
      </c>
      <c r="CQ71" s="230">
        <v>0</v>
      </c>
      <c r="CR71" s="230">
        <v>0</v>
      </c>
      <c r="CS71" s="230">
        <v>0</v>
      </c>
      <c r="CT71" s="230">
        <v>0</v>
      </c>
      <c r="CU71" s="230">
        <v>0</v>
      </c>
      <c r="CV71" s="230">
        <v>0</v>
      </c>
      <c r="CW71" s="228">
        <v>0</v>
      </c>
    </row>
    <row r="72" spans="1:101" ht="15.75">
      <c r="A72" s="231" t="s">
        <v>159</v>
      </c>
      <c r="B72" s="232" t="s">
        <v>160</v>
      </c>
      <c r="C72" s="265">
        <v>4.0899999999999999E-2</v>
      </c>
      <c r="D72" s="337"/>
      <c r="E72" s="250"/>
      <c r="F72" s="248"/>
      <c r="G72" s="250"/>
      <c r="H72" s="248"/>
      <c r="I72" s="248"/>
      <c r="J72" s="250"/>
      <c r="K72" s="248"/>
      <c r="L72" s="248"/>
      <c r="M72" s="236"/>
      <c r="N72" s="236">
        <v>6.0000000000000001E-3</v>
      </c>
      <c r="O72" s="248"/>
      <c r="P72" s="250"/>
      <c r="Q72" s="236"/>
      <c r="R72" s="248"/>
      <c r="S72" s="248"/>
      <c r="T72" s="251">
        <v>1.9900000000000001E-2</v>
      </c>
      <c r="U72" s="337"/>
      <c r="V72" s="250"/>
      <c r="W72" s="248"/>
      <c r="X72" s="248"/>
      <c r="Y72" s="248"/>
      <c r="Z72" s="248"/>
      <c r="AA72" s="248"/>
      <c r="AB72" s="250"/>
      <c r="AC72" s="248"/>
      <c r="AD72" s="248"/>
      <c r="AE72" s="248"/>
      <c r="AF72" s="250"/>
      <c r="AG72" s="248"/>
      <c r="AH72" s="248"/>
      <c r="AI72" s="248"/>
      <c r="AJ72" s="248"/>
      <c r="AK72" s="248"/>
      <c r="AL72" s="250"/>
      <c r="AM72" s="250"/>
      <c r="AN72" s="250"/>
      <c r="AO72" s="248"/>
      <c r="AP72" s="248"/>
      <c r="AQ72" s="248"/>
      <c r="AR72" s="237"/>
      <c r="AS72" s="337">
        <v>3.0000000000000001E-3</v>
      </c>
      <c r="AT72" s="248"/>
      <c r="AU72" s="248"/>
      <c r="AV72" s="250"/>
      <c r="AW72" s="248"/>
      <c r="AX72" s="248">
        <v>8.9999999999999993E-3</v>
      </c>
      <c r="AY72" s="248"/>
      <c r="AZ72" s="248"/>
      <c r="BA72" s="250"/>
      <c r="BB72" s="252"/>
      <c r="BC72" s="294"/>
      <c r="BD72" s="236"/>
      <c r="BE72" s="236">
        <v>3.0000000000000001E-3</v>
      </c>
      <c r="BF72" s="236"/>
      <c r="BG72" s="236"/>
      <c r="BH72" s="236"/>
      <c r="BI72" s="236"/>
      <c r="BJ72" s="236"/>
      <c r="BK72" s="248"/>
      <c r="BL72" s="235"/>
      <c r="BM72" s="237"/>
      <c r="BN72" s="294"/>
      <c r="BO72" s="236"/>
      <c r="BP72" s="248"/>
      <c r="BQ72" s="236"/>
      <c r="BR72" s="235"/>
      <c r="BS72" s="236"/>
      <c r="BT72" s="236"/>
      <c r="BU72" s="235"/>
      <c r="BV72" s="236"/>
      <c r="BW72" s="235"/>
      <c r="BX72" s="236"/>
      <c r="BY72" s="236"/>
      <c r="BZ72" s="235"/>
      <c r="CA72" s="236"/>
      <c r="CB72" s="236"/>
      <c r="CC72" s="236"/>
      <c r="CD72" s="235"/>
      <c r="CE72" s="236"/>
      <c r="CF72" s="236"/>
      <c r="CG72" s="236"/>
      <c r="CH72" s="236"/>
      <c r="CI72" s="235"/>
      <c r="CJ72" s="235"/>
      <c r="CK72" s="236"/>
      <c r="CL72" s="236"/>
      <c r="CM72" s="235"/>
      <c r="CN72" s="235"/>
      <c r="CO72" s="235"/>
      <c r="CP72" s="235"/>
      <c r="CQ72" s="235"/>
      <c r="CR72" s="235"/>
      <c r="CS72" s="236"/>
      <c r="CT72" s="236"/>
      <c r="CU72" s="235"/>
      <c r="CV72" s="236"/>
      <c r="CW72" s="237"/>
    </row>
    <row r="73" spans="1:101" ht="15.75">
      <c r="A73" s="231"/>
      <c r="B73" s="232" t="s">
        <v>103</v>
      </c>
      <c r="C73" s="233">
        <v>53.747</v>
      </c>
      <c r="D73" s="337"/>
      <c r="E73" s="250"/>
      <c r="F73" s="257"/>
      <c r="G73" s="250"/>
      <c r="H73" s="257"/>
      <c r="I73" s="257"/>
      <c r="J73" s="250"/>
      <c r="K73" s="257"/>
      <c r="L73" s="257"/>
      <c r="M73" s="295"/>
      <c r="N73" s="295">
        <v>8.6180000000000003</v>
      </c>
      <c r="O73" s="295"/>
      <c r="P73" s="242"/>
      <c r="Q73" s="295"/>
      <c r="R73" s="295"/>
      <c r="S73" s="295"/>
      <c r="T73" s="338">
        <v>16.315000000000001</v>
      </c>
      <c r="U73" s="245"/>
      <c r="V73" s="242"/>
      <c r="W73" s="242"/>
      <c r="X73" s="242"/>
      <c r="Y73" s="242"/>
      <c r="Z73" s="242"/>
      <c r="AA73" s="242"/>
      <c r="AB73" s="242"/>
      <c r="AC73" s="242"/>
      <c r="AD73" s="242"/>
      <c r="AE73" s="242"/>
      <c r="AF73" s="242"/>
      <c r="AG73" s="242"/>
      <c r="AH73" s="242"/>
      <c r="AI73" s="242"/>
      <c r="AJ73" s="242"/>
      <c r="AK73" s="242"/>
      <c r="AL73" s="242"/>
      <c r="AM73" s="242"/>
      <c r="AN73" s="242"/>
      <c r="AO73" s="242"/>
      <c r="AP73" s="242"/>
      <c r="AQ73" s="242"/>
      <c r="AR73" s="237"/>
      <c r="AS73" s="245">
        <v>6.2610000000000001</v>
      </c>
      <c r="AT73" s="295"/>
      <c r="AU73" s="295"/>
      <c r="AV73" s="242"/>
      <c r="AW73" s="295"/>
      <c r="AX73" s="242">
        <v>17.878</v>
      </c>
      <c r="AY73" s="242"/>
      <c r="AZ73" s="242"/>
      <c r="BA73" s="246"/>
      <c r="BB73" s="278"/>
      <c r="BC73" s="296"/>
      <c r="BD73" s="295"/>
      <c r="BE73" s="295">
        <v>4.6749999999999998</v>
      </c>
      <c r="BF73" s="295"/>
      <c r="BG73" s="295"/>
      <c r="BH73" s="295"/>
      <c r="BI73" s="295"/>
      <c r="BJ73" s="295"/>
      <c r="BK73" s="295"/>
      <c r="BL73" s="242"/>
      <c r="BM73" s="338"/>
      <c r="BN73" s="245"/>
      <c r="BO73" s="295"/>
      <c r="BP73" s="295"/>
      <c r="BQ73" s="295"/>
      <c r="BR73" s="295"/>
      <c r="BS73" s="295"/>
      <c r="BT73" s="295"/>
      <c r="BU73" s="295"/>
      <c r="BV73" s="295"/>
      <c r="BW73" s="295"/>
      <c r="BX73" s="295"/>
      <c r="BY73" s="295"/>
      <c r="BZ73" s="295"/>
      <c r="CA73" s="295"/>
      <c r="CB73" s="295"/>
      <c r="CC73" s="295"/>
      <c r="CD73" s="242"/>
      <c r="CE73" s="295"/>
      <c r="CF73" s="295"/>
      <c r="CG73" s="295"/>
      <c r="CH73" s="295"/>
      <c r="CI73" s="242"/>
      <c r="CJ73" s="242"/>
      <c r="CK73" s="295"/>
      <c r="CL73" s="295"/>
      <c r="CM73" s="242"/>
      <c r="CN73" s="242"/>
      <c r="CO73" s="242"/>
      <c r="CP73" s="242"/>
      <c r="CQ73" s="242"/>
      <c r="CR73" s="242"/>
      <c r="CS73" s="295"/>
      <c r="CT73" s="295"/>
      <c r="CU73" s="242"/>
      <c r="CV73" s="295"/>
      <c r="CW73" s="338"/>
    </row>
    <row r="74" spans="1:101" ht="15.75">
      <c r="A74" s="231" t="s">
        <v>161</v>
      </c>
      <c r="B74" s="232" t="s">
        <v>128</v>
      </c>
      <c r="C74" s="265">
        <v>0.10710000000000001</v>
      </c>
      <c r="D74" s="297"/>
      <c r="E74" s="274"/>
      <c r="F74" s="293"/>
      <c r="G74" s="274"/>
      <c r="H74" s="293"/>
      <c r="I74" s="293"/>
      <c r="J74" s="274"/>
      <c r="K74" s="293"/>
      <c r="L74" s="293"/>
      <c r="M74" s="293"/>
      <c r="N74" s="293">
        <v>6.0000000000000001E-3</v>
      </c>
      <c r="O74" s="293"/>
      <c r="P74" s="274"/>
      <c r="Q74" s="293"/>
      <c r="R74" s="293"/>
      <c r="S74" s="293"/>
      <c r="T74" s="364">
        <v>6.2899999999999998E-2</v>
      </c>
      <c r="U74" s="297"/>
      <c r="V74" s="274"/>
      <c r="W74" s="293"/>
      <c r="X74" s="293"/>
      <c r="Y74" s="293"/>
      <c r="Z74" s="293">
        <v>2.0999999999999999E-3</v>
      </c>
      <c r="AA74" s="293"/>
      <c r="AB74" s="274"/>
      <c r="AC74" s="293"/>
      <c r="AD74" s="293"/>
      <c r="AE74" s="293"/>
      <c r="AF74" s="274"/>
      <c r="AG74" s="293"/>
      <c r="AH74" s="293"/>
      <c r="AI74" s="293"/>
      <c r="AJ74" s="293"/>
      <c r="AK74" s="293"/>
      <c r="AL74" s="274"/>
      <c r="AM74" s="274"/>
      <c r="AN74" s="274"/>
      <c r="AO74" s="293"/>
      <c r="AP74" s="293"/>
      <c r="AQ74" s="293"/>
      <c r="AR74" s="364"/>
      <c r="AS74" s="297"/>
      <c r="AT74" s="293"/>
      <c r="AU74" s="293"/>
      <c r="AV74" s="274"/>
      <c r="AW74" s="293"/>
      <c r="AX74" s="293">
        <v>0.02</v>
      </c>
      <c r="AY74" s="293"/>
      <c r="AZ74" s="293"/>
      <c r="BA74" s="274"/>
      <c r="BB74" s="357"/>
      <c r="BC74" s="297"/>
      <c r="BD74" s="293"/>
      <c r="BE74" s="293"/>
      <c r="BF74" s="293"/>
      <c r="BG74" s="293"/>
      <c r="BH74" s="293"/>
      <c r="BI74" s="293"/>
      <c r="BJ74" s="293"/>
      <c r="BK74" s="293"/>
      <c r="BL74" s="274"/>
      <c r="BM74" s="364"/>
      <c r="BN74" s="297">
        <v>2.2000000000000001E-3</v>
      </c>
      <c r="BO74" s="293"/>
      <c r="BP74" s="293"/>
      <c r="BQ74" s="293"/>
      <c r="BR74" s="274"/>
      <c r="BS74" s="293"/>
      <c r="BT74" s="293"/>
      <c r="BU74" s="274"/>
      <c r="BV74" s="293"/>
      <c r="BW74" s="274">
        <v>5.8999999999999999E-3</v>
      </c>
      <c r="BX74" s="293"/>
      <c r="BY74" s="293"/>
      <c r="BZ74" s="274"/>
      <c r="CA74" s="293">
        <v>4.0000000000000001E-3</v>
      </c>
      <c r="CB74" s="293">
        <v>4.0000000000000001E-3</v>
      </c>
      <c r="CC74" s="293"/>
      <c r="CD74" s="274"/>
      <c r="CE74" s="293"/>
      <c r="CF74" s="293"/>
      <c r="CG74" s="293"/>
      <c r="CH74" s="293"/>
      <c r="CI74" s="274"/>
      <c r="CJ74" s="274"/>
      <c r="CK74" s="293"/>
      <c r="CL74" s="293"/>
      <c r="CM74" s="274"/>
      <c r="CN74" s="274"/>
      <c r="CO74" s="274"/>
      <c r="CP74" s="274"/>
      <c r="CQ74" s="274"/>
      <c r="CR74" s="274"/>
      <c r="CS74" s="293"/>
      <c r="CT74" s="293"/>
      <c r="CU74" s="274"/>
      <c r="CV74" s="293"/>
      <c r="CW74" s="364"/>
    </row>
    <row r="75" spans="1:101" ht="15.75">
      <c r="A75" s="231"/>
      <c r="B75" s="232" t="s">
        <v>103</v>
      </c>
      <c r="C75" s="233">
        <v>148.976</v>
      </c>
      <c r="D75" s="245"/>
      <c r="E75" s="242"/>
      <c r="F75" s="295"/>
      <c r="G75" s="242"/>
      <c r="H75" s="295"/>
      <c r="I75" s="295"/>
      <c r="J75" s="242"/>
      <c r="K75" s="295"/>
      <c r="L75" s="295"/>
      <c r="M75" s="295"/>
      <c r="N75" s="295">
        <v>8.6180000000000003</v>
      </c>
      <c r="O75" s="295"/>
      <c r="P75" s="242"/>
      <c r="Q75" s="295"/>
      <c r="R75" s="295"/>
      <c r="S75" s="257"/>
      <c r="T75" s="338">
        <v>82.302999999999997</v>
      </c>
      <c r="U75" s="245"/>
      <c r="V75" s="242"/>
      <c r="W75" s="242"/>
      <c r="X75" s="242"/>
      <c r="Y75" s="242"/>
      <c r="Z75" s="242">
        <v>4.8659999999999997</v>
      </c>
      <c r="AA75" s="242"/>
      <c r="AB75" s="242"/>
      <c r="AC75" s="242"/>
      <c r="AD75" s="242"/>
      <c r="AE75" s="242"/>
      <c r="AF75" s="242"/>
      <c r="AG75" s="242"/>
      <c r="AH75" s="242"/>
      <c r="AI75" s="242"/>
      <c r="AJ75" s="242"/>
      <c r="AK75" s="242"/>
      <c r="AL75" s="242"/>
      <c r="AM75" s="242"/>
      <c r="AN75" s="242"/>
      <c r="AO75" s="242"/>
      <c r="AP75" s="242"/>
      <c r="AQ75" s="242"/>
      <c r="AR75" s="251"/>
      <c r="AS75" s="245"/>
      <c r="AT75" s="295"/>
      <c r="AU75" s="295"/>
      <c r="AV75" s="242"/>
      <c r="AW75" s="295"/>
      <c r="AX75" s="295">
        <v>23.37</v>
      </c>
      <c r="AY75" s="295"/>
      <c r="AZ75" s="295"/>
      <c r="BA75" s="250"/>
      <c r="BB75" s="252"/>
      <c r="BC75" s="296"/>
      <c r="BD75" s="295"/>
      <c r="BE75" s="295"/>
      <c r="BF75" s="295"/>
      <c r="BG75" s="295"/>
      <c r="BH75" s="295"/>
      <c r="BI75" s="295"/>
      <c r="BJ75" s="295"/>
      <c r="BK75" s="295"/>
      <c r="BL75" s="295"/>
      <c r="BM75" s="338"/>
      <c r="BN75" s="245">
        <v>2.012</v>
      </c>
      <c r="BO75" s="295"/>
      <c r="BP75" s="295"/>
      <c r="BQ75" s="295"/>
      <c r="BR75" s="295"/>
      <c r="BS75" s="295"/>
      <c r="BT75" s="295"/>
      <c r="BU75" s="295"/>
      <c r="BV75" s="295"/>
      <c r="BW75" s="295">
        <v>5.3970000000000002</v>
      </c>
      <c r="BX75" s="295"/>
      <c r="BY75" s="295"/>
      <c r="BZ75" s="295"/>
      <c r="CA75" s="295">
        <v>11.257</v>
      </c>
      <c r="CB75" s="295">
        <v>11.153</v>
      </c>
      <c r="CC75" s="295"/>
      <c r="CD75" s="242"/>
      <c r="CE75" s="295"/>
      <c r="CF75" s="295"/>
      <c r="CG75" s="295"/>
      <c r="CH75" s="295"/>
      <c r="CI75" s="242"/>
      <c r="CJ75" s="242"/>
      <c r="CK75" s="295"/>
      <c r="CL75" s="295"/>
      <c r="CM75" s="242"/>
      <c r="CN75" s="242"/>
      <c r="CO75" s="242"/>
      <c r="CP75" s="242"/>
      <c r="CQ75" s="242"/>
      <c r="CR75" s="242"/>
      <c r="CS75" s="295"/>
      <c r="CT75" s="295"/>
      <c r="CU75" s="242"/>
      <c r="CV75" s="295"/>
      <c r="CW75" s="338"/>
    </row>
    <row r="76" spans="1:101" ht="15.75">
      <c r="A76" s="231" t="s">
        <v>162</v>
      </c>
      <c r="B76" s="232" t="s">
        <v>128</v>
      </c>
      <c r="C76" s="265">
        <v>0</v>
      </c>
      <c r="D76" s="337"/>
      <c r="E76" s="250"/>
      <c r="F76" s="248"/>
      <c r="G76" s="250"/>
      <c r="H76" s="248"/>
      <c r="I76" s="248"/>
      <c r="J76" s="250"/>
      <c r="K76" s="248"/>
      <c r="L76" s="248"/>
      <c r="M76" s="236"/>
      <c r="N76" s="236"/>
      <c r="O76" s="248"/>
      <c r="P76" s="250"/>
      <c r="Q76" s="236"/>
      <c r="R76" s="248"/>
      <c r="S76" s="248"/>
      <c r="T76" s="251"/>
      <c r="U76" s="337"/>
      <c r="V76" s="250"/>
      <c r="W76" s="248"/>
      <c r="X76" s="248"/>
      <c r="Y76" s="248"/>
      <c r="Z76" s="248"/>
      <c r="AA76" s="248"/>
      <c r="AB76" s="250"/>
      <c r="AC76" s="248"/>
      <c r="AD76" s="248"/>
      <c r="AE76" s="248"/>
      <c r="AF76" s="250"/>
      <c r="AG76" s="248"/>
      <c r="AH76" s="248"/>
      <c r="AI76" s="248"/>
      <c r="AJ76" s="248"/>
      <c r="AK76" s="248"/>
      <c r="AL76" s="250"/>
      <c r="AM76" s="250"/>
      <c r="AN76" s="250"/>
      <c r="AO76" s="248"/>
      <c r="AP76" s="248"/>
      <c r="AQ76" s="248"/>
      <c r="AR76" s="237"/>
      <c r="AS76" s="337"/>
      <c r="AT76" s="248"/>
      <c r="AU76" s="248"/>
      <c r="AV76" s="250"/>
      <c r="AW76" s="248"/>
      <c r="AX76" s="248"/>
      <c r="AY76" s="248"/>
      <c r="AZ76" s="248"/>
      <c r="BA76" s="250"/>
      <c r="BB76" s="252"/>
      <c r="BC76" s="294"/>
      <c r="BD76" s="236"/>
      <c r="BE76" s="236"/>
      <c r="BF76" s="236"/>
      <c r="BG76" s="236"/>
      <c r="BH76" s="236"/>
      <c r="BI76" s="236"/>
      <c r="BJ76" s="236"/>
      <c r="BK76" s="248"/>
      <c r="BL76" s="235"/>
      <c r="BM76" s="237"/>
      <c r="BN76" s="337"/>
      <c r="BO76" s="236"/>
      <c r="BP76" s="248"/>
      <c r="BQ76" s="236"/>
      <c r="BR76" s="235"/>
      <c r="BS76" s="236"/>
      <c r="BT76" s="236"/>
      <c r="BU76" s="235"/>
      <c r="BV76" s="236"/>
      <c r="BW76" s="235"/>
      <c r="BX76" s="236"/>
      <c r="BY76" s="236"/>
      <c r="BZ76" s="235"/>
      <c r="CA76" s="236"/>
      <c r="CB76" s="236"/>
      <c r="CC76" s="236"/>
      <c r="CD76" s="235"/>
      <c r="CE76" s="236"/>
      <c r="CF76" s="236"/>
      <c r="CG76" s="236"/>
      <c r="CH76" s="236"/>
      <c r="CI76" s="235"/>
      <c r="CJ76" s="235"/>
      <c r="CK76" s="236"/>
      <c r="CL76" s="236"/>
      <c r="CM76" s="235"/>
      <c r="CN76" s="235"/>
      <c r="CO76" s="235"/>
      <c r="CP76" s="235"/>
      <c r="CQ76" s="235"/>
      <c r="CR76" s="235"/>
      <c r="CS76" s="236"/>
      <c r="CT76" s="236"/>
      <c r="CU76" s="235"/>
      <c r="CV76" s="236"/>
      <c r="CW76" s="237"/>
    </row>
    <row r="77" spans="1:101" ht="15.75">
      <c r="A77" s="231"/>
      <c r="B77" s="232" t="s">
        <v>103</v>
      </c>
      <c r="C77" s="233">
        <v>0</v>
      </c>
      <c r="D77" s="337"/>
      <c r="E77" s="250"/>
      <c r="F77" s="257"/>
      <c r="G77" s="250"/>
      <c r="H77" s="257"/>
      <c r="I77" s="257"/>
      <c r="J77" s="250"/>
      <c r="K77" s="257"/>
      <c r="L77" s="257"/>
      <c r="M77" s="295"/>
      <c r="N77" s="295"/>
      <c r="O77" s="295"/>
      <c r="P77" s="242"/>
      <c r="Q77" s="295"/>
      <c r="R77" s="257"/>
      <c r="S77" s="257"/>
      <c r="T77" s="339"/>
      <c r="U77" s="245"/>
      <c r="V77" s="242"/>
      <c r="W77" s="242"/>
      <c r="X77" s="242"/>
      <c r="Y77" s="242"/>
      <c r="Z77" s="242"/>
      <c r="AA77" s="242"/>
      <c r="AB77" s="242"/>
      <c r="AC77" s="242"/>
      <c r="AD77" s="242"/>
      <c r="AE77" s="242"/>
      <c r="AF77" s="242"/>
      <c r="AG77" s="242"/>
      <c r="AH77" s="242"/>
      <c r="AI77" s="242"/>
      <c r="AJ77" s="242"/>
      <c r="AK77" s="242"/>
      <c r="AL77" s="242"/>
      <c r="AM77" s="242"/>
      <c r="AN77" s="242"/>
      <c r="AO77" s="242"/>
      <c r="AP77" s="242"/>
      <c r="AQ77" s="242"/>
      <c r="AR77" s="237"/>
      <c r="AS77" s="245"/>
      <c r="AT77" s="295"/>
      <c r="AU77" s="295"/>
      <c r="AV77" s="242"/>
      <c r="AW77" s="295"/>
      <c r="AX77" s="295"/>
      <c r="AY77" s="295"/>
      <c r="AZ77" s="295"/>
      <c r="BA77" s="250"/>
      <c r="BB77" s="252"/>
      <c r="BC77" s="296"/>
      <c r="BD77" s="295"/>
      <c r="BE77" s="295"/>
      <c r="BF77" s="295"/>
      <c r="BG77" s="295"/>
      <c r="BH77" s="295"/>
      <c r="BI77" s="295"/>
      <c r="BJ77" s="295"/>
      <c r="BK77" s="295"/>
      <c r="BL77" s="242"/>
      <c r="BM77" s="338"/>
      <c r="BN77" s="245"/>
      <c r="BO77" s="295"/>
      <c r="BP77" s="295"/>
      <c r="BQ77" s="295"/>
      <c r="BR77" s="242"/>
      <c r="BS77" s="295"/>
      <c r="BT77" s="295"/>
      <c r="BU77" s="295"/>
      <c r="BV77" s="295"/>
      <c r="BW77" s="295"/>
      <c r="BX77" s="295"/>
      <c r="BY77" s="295"/>
      <c r="BZ77" s="242"/>
      <c r="CA77" s="295"/>
      <c r="CB77" s="295"/>
      <c r="CC77" s="295"/>
      <c r="CD77" s="242"/>
      <c r="CE77" s="295"/>
      <c r="CF77" s="295"/>
      <c r="CG77" s="295"/>
      <c r="CH77" s="295"/>
      <c r="CI77" s="242"/>
      <c r="CJ77" s="242"/>
      <c r="CK77" s="295"/>
      <c r="CL77" s="295"/>
      <c r="CM77" s="242"/>
      <c r="CN77" s="242"/>
      <c r="CO77" s="242"/>
      <c r="CP77" s="242"/>
      <c r="CQ77" s="242"/>
      <c r="CR77" s="242"/>
      <c r="CS77" s="295"/>
      <c r="CT77" s="295"/>
      <c r="CU77" s="242"/>
      <c r="CV77" s="243"/>
      <c r="CW77" s="253"/>
    </row>
    <row r="78" spans="1:101" ht="15.75">
      <c r="A78" s="231" t="s">
        <v>163</v>
      </c>
      <c r="B78" s="232" t="s">
        <v>128</v>
      </c>
      <c r="C78" s="266">
        <v>2.2999999999999996E-2</v>
      </c>
      <c r="D78" s="337"/>
      <c r="E78" s="250"/>
      <c r="F78" s="248"/>
      <c r="G78" s="250"/>
      <c r="H78" s="248"/>
      <c r="I78" s="257"/>
      <c r="J78" s="250"/>
      <c r="K78" s="248"/>
      <c r="L78" s="248"/>
      <c r="M78" s="236"/>
      <c r="N78" s="236"/>
      <c r="O78" s="248"/>
      <c r="P78" s="250"/>
      <c r="Q78" s="236"/>
      <c r="R78" s="248"/>
      <c r="S78" s="248"/>
      <c r="T78" s="364">
        <v>8.9999999999999993E-3</v>
      </c>
      <c r="U78" s="337"/>
      <c r="V78" s="250"/>
      <c r="W78" s="248"/>
      <c r="X78" s="248"/>
      <c r="Y78" s="248"/>
      <c r="Z78" s="248"/>
      <c r="AA78" s="257"/>
      <c r="AB78" s="250">
        <v>2E-3</v>
      </c>
      <c r="AC78" s="248"/>
      <c r="AD78" s="248"/>
      <c r="AE78" s="248"/>
      <c r="AF78" s="250"/>
      <c r="AG78" s="248"/>
      <c r="AH78" s="248"/>
      <c r="AI78" s="248"/>
      <c r="AJ78" s="248"/>
      <c r="AK78" s="248"/>
      <c r="AL78" s="250"/>
      <c r="AM78" s="250"/>
      <c r="AN78" s="250"/>
      <c r="AO78" s="248"/>
      <c r="AP78" s="248"/>
      <c r="AQ78" s="248"/>
      <c r="AR78" s="251"/>
      <c r="AS78" s="258"/>
      <c r="AT78" s="248"/>
      <c r="AU78" s="293">
        <v>9.4999999999999998E-3</v>
      </c>
      <c r="AV78" s="293"/>
      <c r="AW78" s="293"/>
      <c r="AX78" s="293">
        <v>2.5000000000000001E-3</v>
      </c>
      <c r="AY78" s="250"/>
      <c r="AZ78" s="248"/>
      <c r="BA78" s="250"/>
      <c r="BB78" s="252"/>
      <c r="BC78" s="294"/>
      <c r="BD78" s="236"/>
      <c r="BE78" s="236"/>
      <c r="BF78" s="236"/>
      <c r="BG78" s="236"/>
      <c r="BH78" s="236"/>
      <c r="BI78" s="236"/>
      <c r="BJ78" s="236"/>
      <c r="BK78" s="248"/>
      <c r="BL78" s="235"/>
      <c r="BM78" s="237"/>
      <c r="BN78" s="337"/>
      <c r="BO78" s="236"/>
      <c r="BP78" s="248"/>
      <c r="BQ78" s="248"/>
      <c r="BR78" s="235"/>
      <c r="BS78" s="248"/>
      <c r="BT78" s="236"/>
      <c r="BU78" s="235"/>
      <c r="BV78" s="236"/>
      <c r="BW78" s="235"/>
      <c r="BX78" s="236"/>
      <c r="BY78" s="248"/>
      <c r="BZ78" s="235"/>
      <c r="CA78" s="236"/>
      <c r="CB78" s="236"/>
      <c r="CC78" s="235"/>
      <c r="CD78" s="235"/>
      <c r="CE78" s="236"/>
      <c r="CF78" s="236"/>
      <c r="CG78" s="236"/>
      <c r="CH78" s="236"/>
      <c r="CI78" s="235"/>
      <c r="CJ78" s="235"/>
      <c r="CK78" s="236"/>
      <c r="CL78" s="236"/>
      <c r="CM78" s="235"/>
      <c r="CN78" s="235"/>
      <c r="CO78" s="235"/>
      <c r="CP78" s="235"/>
      <c r="CQ78" s="235"/>
      <c r="CR78" s="235"/>
      <c r="CS78" s="236"/>
      <c r="CT78" s="236"/>
      <c r="CU78" s="235"/>
      <c r="CV78" s="236"/>
      <c r="CW78" s="237"/>
    </row>
    <row r="79" spans="1:101" ht="15.75">
      <c r="A79" s="231"/>
      <c r="B79" s="232" t="s">
        <v>103</v>
      </c>
      <c r="C79" s="266">
        <v>40.18</v>
      </c>
      <c r="D79" s="245"/>
      <c r="E79" s="242"/>
      <c r="F79" s="295"/>
      <c r="G79" s="295"/>
      <c r="H79" s="295"/>
      <c r="I79" s="295"/>
      <c r="J79" s="242"/>
      <c r="K79" s="295"/>
      <c r="L79" s="295"/>
      <c r="M79" s="295"/>
      <c r="N79" s="295"/>
      <c r="O79" s="295"/>
      <c r="P79" s="242"/>
      <c r="Q79" s="295"/>
      <c r="R79" s="295"/>
      <c r="S79" s="295"/>
      <c r="T79" s="338">
        <v>15.045999999999999</v>
      </c>
      <c r="U79" s="245"/>
      <c r="V79" s="242"/>
      <c r="W79" s="242"/>
      <c r="X79" s="242"/>
      <c r="Y79" s="242"/>
      <c r="Z79" s="242"/>
      <c r="AA79" s="242"/>
      <c r="AB79" s="242">
        <v>1.165</v>
      </c>
      <c r="AC79" s="242"/>
      <c r="AD79" s="242"/>
      <c r="AE79" s="242"/>
      <c r="AF79" s="242"/>
      <c r="AG79" s="242"/>
      <c r="AH79" s="242"/>
      <c r="AI79" s="242"/>
      <c r="AJ79" s="242"/>
      <c r="AK79" s="295"/>
      <c r="AL79" s="242"/>
      <c r="AM79" s="242"/>
      <c r="AN79" s="242"/>
      <c r="AO79" s="242"/>
      <c r="AP79" s="242"/>
      <c r="AQ79" s="242"/>
      <c r="AR79" s="244"/>
      <c r="AS79" s="245"/>
      <c r="AT79" s="295"/>
      <c r="AU79" s="295">
        <v>18.812999999999999</v>
      </c>
      <c r="AV79" s="295"/>
      <c r="AW79" s="295"/>
      <c r="AX79" s="295">
        <v>5.1559999999999997</v>
      </c>
      <c r="AY79" s="295"/>
      <c r="AZ79" s="295"/>
      <c r="BA79" s="246"/>
      <c r="BB79" s="278"/>
      <c r="BC79" s="296"/>
      <c r="BD79" s="295"/>
      <c r="BE79" s="295"/>
      <c r="BF79" s="295"/>
      <c r="BG79" s="295"/>
      <c r="BH79" s="295"/>
      <c r="BI79" s="295"/>
      <c r="BJ79" s="295"/>
      <c r="BK79" s="295"/>
      <c r="BL79" s="242"/>
      <c r="BM79" s="338"/>
      <c r="BN79" s="245"/>
      <c r="BO79" s="295"/>
      <c r="BP79" s="295"/>
      <c r="BQ79" s="295"/>
      <c r="BR79" s="295"/>
      <c r="BS79" s="295"/>
      <c r="BT79" s="295"/>
      <c r="BU79" s="295"/>
      <c r="BV79" s="295"/>
      <c r="BW79" s="295"/>
      <c r="BX79" s="295"/>
      <c r="BY79" s="295"/>
      <c r="BZ79" s="295"/>
      <c r="CA79" s="295"/>
      <c r="CB79" s="295"/>
      <c r="CC79" s="295"/>
      <c r="CD79" s="242"/>
      <c r="CE79" s="295"/>
      <c r="CF79" s="295"/>
      <c r="CG79" s="295"/>
      <c r="CH79" s="295"/>
      <c r="CI79" s="242"/>
      <c r="CJ79" s="242"/>
      <c r="CK79" s="295"/>
      <c r="CL79" s="295"/>
      <c r="CM79" s="242"/>
      <c r="CN79" s="242"/>
      <c r="CO79" s="242"/>
      <c r="CP79" s="242"/>
      <c r="CQ79" s="242"/>
      <c r="CR79" s="242"/>
      <c r="CS79" s="295"/>
      <c r="CT79" s="295"/>
      <c r="CU79" s="295"/>
      <c r="CV79" s="295"/>
      <c r="CW79" s="338"/>
    </row>
    <row r="80" spans="1:101" s="275" customFormat="1" ht="15.75">
      <c r="A80" s="272" t="s">
        <v>164</v>
      </c>
      <c r="B80" s="232" t="s">
        <v>122</v>
      </c>
      <c r="C80" s="268">
        <v>6</v>
      </c>
      <c r="D80" s="234"/>
      <c r="E80" s="235"/>
      <c r="F80" s="235"/>
      <c r="G80" s="235"/>
      <c r="H80" s="235"/>
      <c r="I80" s="235"/>
      <c r="J80" s="235"/>
      <c r="K80" s="235"/>
      <c r="L80" s="235"/>
      <c r="M80" s="235"/>
      <c r="N80" s="235"/>
      <c r="O80" s="235"/>
      <c r="P80" s="235"/>
      <c r="Q80" s="235"/>
      <c r="R80" s="235"/>
      <c r="S80" s="235"/>
      <c r="T80" s="239"/>
      <c r="U80" s="234"/>
      <c r="V80" s="351">
        <v>1</v>
      </c>
      <c r="W80" s="235"/>
      <c r="X80" s="235"/>
      <c r="Y80" s="235"/>
      <c r="Z80" s="235"/>
      <c r="AA80" s="235"/>
      <c r="AB80" s="235"/>
      <c r="AC80" s="235"/>
      <c r="AD80" s="235"/>
      <c r="AE80" s="235"/>
      <c r="AF80" s="235"/>
      <c r="AG80" s="235"/>
      <c r="AH80" s="235"/>
      <c r="AI80" s="235"/>
      <c r="AJ80" s="235"/>
      <c r="AK80" s="235"/>
      <c r="AL80" s="351">
        <v>2</v>
      </c>
      <c r="AM80" s="235"/>
      <c r="AN80" s="235"/>
      <c r="AO80" s="235"/>
      <c r="AP80" s="235"/>
      <c r="AQ80" s="235"/>
      <c r="AR80" s="239"/>
      <c r="AS80" s="269"/>
      <c r="AT80" s="260"/>
      <c r="AU80" s="260"/>
      <c r="AV80" s="260"/>
      <c r="AW80" s="260"/>
      <c r="AX80" s="351">
        <v>1</v>
      </c>
      <c r="AY80" s="351">
        <v>2</v>
      </c>
      <c r="AZ80" s="260"/>
      <c r="BA80" s="260"/>
      <c r="BB80" s="281"/>
      <c r="BC80" s="234"/>
      <c r="BD80" s="235"/>
      <c r="BE80" s="235"/>
      <c r="BF80" s="235"/>
      <c r="BG80" s="235"/>
      <c r="BH80" s="235"/>
      <c r="BI80" s="235"/>
      <c r="BJ80" s="235"/>
      <c r="BK80" s="235"/>
      <c r="BL80" s="235"/>
      <c r="BM80" s="239"/>
      <c r="BN80" s="234"/>
      <c r="BO80" s="235"/>
      <c r="BP80" s="250"/>
      <c r="BQ80" s="235"/>
      <c r="BR80" s="235"/>
      <c r="BS80" s="235"/>
      <c r="BT80" s="235"/>
      <c r="BU80" s="235"/>
      <c r="BV80" s="235"/>
      <c r="BW80" s="235"/>
      <c r="BX80" s="235"/>
      <c r="BY80" s="235"/>
      <c r="BZ80" s="235"/>
      <c r="CA80" s="235"/>
      <c r="CB80" s="235"/>
      <c r="CC80" s="235"/>
      <c r="CD80" s="235"/>
      <c r="CE80" s="235"/>
      <c r="CF80" s="235"/>
      <c r="CG80" s="235"/>
      <c r="CH80" s="235"/>
      <c r="CI80" s="235"/>
      <c r="CJ80" s="235"/>
      <c r="CK80" s="235"/>
      <c r="CL80" s="235"/>
      <c r="CM80" s="235"/>
      <c r="CN80" s="235"/>
      <c r="CO80" s="235"/>
      <c r="CP80" s="235"/>
      <c r="CQ80" s="235"/>
      <c r="CR80" s="235"/>
      <c r="CS80" s="235"/>
      <c r="CT80" s="235"/>
      <c r="CU80" s="235"/>
      <c r="CV80" s="235"/>
      <c r="CW80" s="239"/>
    </row>
    <row r="81" spans="1:101" s="275" customFormat="1" ht="15.75">
      <c r="A81" s="298"/>
      <c r="B81" s="232" t="s">
        <v>103</v>
      </c>
      <c r="C81" s="233">
        <v>38.730000000000004</v>
      </c>
      <c r="D81" s="245"/>
      <c r="E81" s="242"/>
      <c r="F81" s="242"/>
      <c r="G81" s="242"/>
      <c r="H81" s="242"/>
      <c r="I81" s="242"/>
      <c r="J81" s="242"/>
      <c r="K81" s="242"/>
      <c r="L81" s="242"/>
      <c r="M81" s="242"/>
      <c r="N81" s="242"/>
      <c r="O81" s="242"/>
      <c r="P81" s="242"/>
      <c r="Q81" s="242"/>
      <c r="R81" s="242"/>
      <c r="S81" s="242"/>
      <c r="T81" s="244"/>
      <c r="U81" s="245"/>
      <c r="V81" s="351">
        <v>6.81</v>
      </c>
      <c r="W81" s="242"/>
      <c r="X81" s="242"/>
      <c r="Y81" s="242"/>
      <c r="Z81" s="242"/>
      <c r="AA81" s="242"/>
      <c r="AB81" s="242"/>
      <c r="AC81" s="242"/>
      <c r="AD81" s="242"/>
      <c r="AE81" s="242"/>
      <c r="AF81" s="242"/>
      <c r="AG81" s="242"/>
      <c r="AH81" s="242"/>
      <c r="AI81" s="242"/>
      <c r="AJ81" s="242"/>
      <c r="AK81" s="242"/>
      <c r="AL81" s="351">
        <v>14.37</v>
      </c>
      <c r="AM81" s="242"/>
      <c r="AN81" s="242"/>
      <c r="AO81" s="242"/>
      <c r="AP81" s="242"/>
      <c r="AQ81" s="242"/>
      <c r="AR81" s="244"/>
      <c r="AS81" s="245"/>
      <c r="AT81" s="242"/>
      <c r="AU81" s="242"/>
      <c r="AV81" s="242"/>
      <c r="AW81" s="242"/>
      <c r="AX81" s="351">
        <v>6.17</v>
      </c>
      <c r="AY81" s="351">
        <v>11.38</v>
      </c>
      <c r="AZ81" s="242"/>
      <c r="BA81" s="242"/>
      <c r="BB81" s="244"/>
      <c r="BC81" s="245"/>
      <c r="BD81" s="242"/>
      <c r="BE81" s="242"/>
      <c r="BF81" s="242"/>
      <c r="BG81" s="242"/>
      <c r="BH81" s="242"/>
      <c r="BI81" s="242"/>
      <c r="BJ81" s="242"/>
      <c r="BK81" s="242"/>
      <c r="BL81" s="242"/>
      <c r="BM81" s="244"/>
      <c r="BN81" s="245"/>
      <c r="BO81" s="242"/>
      <c r="BP81" s="242"/>
      <c r="BQ81" s="242"/>
      <c r="BR81" s="242"/>
      <c r="BS81" s="242"/>
      <c r="BT81" s="242"/>
      <c r="BU81" s="242"/>
      <c r="BV81" s="242"/>
      <c r="BW81" s="242"/>
      <c r="BX81" s="242"/>
      <c r="BY81" s="242"/>
      <c r="BZ81" s="242"/>
      <c r="CA81" s="242"/>
      <c r="CB81" s="242"/>
      <c r="CC81" s="242"/>
      <c r="CD81" s="242"/>
      <c r="CE81" s="242"/>
      <c r="CF81" s="242"/>
      <c r="CG81" s="242"/>
      <c r="CH81" s="242"/>
      <c r="CI81" s="242"/>
      <c r="CJ81" s="242"/>
      <c r="CK81" s="242"/>
      <c r="CL81" s="242"/>
      <c r="CM81" s="242"/>
      <c r="CN81" s="242"/>
      <c r="CO81" s="242"/>
      <c r="CP81" s="242"/>
      <c r="CQ81" s="242"/>
      <c r="CR81" s="242"/>
      <c r="CS81" s="242"/>
      <c r="CT81" s="242"/>
      <c r="CU81" s="242"/>
      <c r="CV81" s="242"/>
      <c r="CW81" s="244"/>
    </row>
    <row r="82" spans="1:101" ht="15.75">
      <c r="A82" s="267" t="s">
        <v>165</v>
      </c>
      <c r="B82" s="232" t="s">
        <v>122</v>
      </c>
      <c r="C82" s="268">
        <v>43</v>
      </c>
      <c r="D82" s="234"/>
      <c r="E82" s="235"/>
      <c r="F82" s="236"/>
      <c r="G82" s="235"/>
      <c r="H82" s="236"/>
      <c r="I82" s="236"/>
      <c r="J82" s="235"/>
      <c r="K82" s="236"/>
      <c r="L82" s="236"/>
      <c r="M82" s="236"/>
      <c r="N82" s="236">
        <v>6</v>
      </c>
      <c r="O82" s="236"/>
      <c r="P82" s="235"/>
      <c r="Q82" s="236"/>
      <c r="R82" s="236"/>
      <c r="S82" s="236"/>
      <c r="T82" s="237">
        <v>4</v>
      </c>
      <c r="U82" s="294"/>
      <c r="V82" s="235"/>
      <c r="W82" s="235"/>
      <c r="X82" s="236"/>
      <c r="Y82" s="236">
        <v>2</v>
      </c>
      <c r="Z82" s="236"/>
      <c r="AA82" s="236">
        <v>2</v>
      </c>
      <c r="AB82" s="235"/>
      <c r="AC82" s="236"/>
      <c r="AD82" s="236"/>
      <c r="AE82" s="236">
        <v>2</v>
      </c>
      <c r="AF82" s="235"/>
      <c r="AG82" s="236"/>
      <c r="AH82" s="236"/>
      <c r="AI82" s="236"/>
      <c r="AJ82" s="236"/>
      <c r="AK82" s="236"/>
      <c r="AL82" s="235"/>
      <c r="AM82" s="235"/>
      <c r="AN82" s="235"/>
      <c r="AO82" s="236"/>
      <c r="AP82" s="236"/>
      <c r="AQ82" s="236"/>
      <c r="AR82" s="237"/>
      <c r="AS82" s="341">
        <v>4</v>
      </c>
      <c r="AT82" s="270"/>
      <c r="AU82" s="270">
        <v>5</v>
      </c>
      <c r="AV82" s="260"/>
      <c r="AW82" s="270">
        <v>1</v>
      </c>
      <c r="AX82" s="270">
        <v>7</v>
      </c>
      <c r="AY82" s="270">
        <v>4</v>
      </c>
      <c r="AZ82" s="270"/>
      <c r="BA82" s="260"/>
      <c r="BB82" s="281"/>
      <c r="BC82" s="294"/>
      <c r="BD82" s="241"/>
      <c r="BE82" s="236"/>
      <c r="BF82" s="236"/>
      <c r="BG82" s="236"/>
      <c r="BH82" s="236"/>
      <c r="BI82" s="241"/>
      <c r="BJ82" s="236"/>
      <c r="BK82" s="236"/>
      <c r="BL82" s="241"/>
      <c r="BM82" s="237"/>
      <c r="BN82" s="235">
        <v>1</v>
      </c>
      <c r="BO82" s="236">
        <v>2</v>
      </c>
      <c r="BP82" s="270"/>
      <c r="BQ82" s="236"/>
      <c r="BR82" s="235"/>
      <c r="BS82" s="236"/>
      <c r="BT82" s="236"/>
      <c r="BU82" s="236"/>
      <c r="BV82" s="236"/>
      <c r="BW82" s="235">
        <v>2</v>
      </c>
      <c r="BX82" s="236"/>
      <c r="BY82" s="236">
        <v>1</v>
      </c>
      <c r="BZ82" s="235"/>
      <c r="CA82" s="236"/>
      <c r="CB82" s="236"/>
      <c r="CC82" s="236"/>
      <c r="CD82" s="235"/>
      <c r="CE82" s="236"/>
      <c r="CF82" s="236"/>
      <c r="CG82" s="236"/>
      <c r="CH82" s="236"/>
      <c r="CI82" s="235"/>
      <c r="CJ82" s="235"/>
      <c r="CK82" s="236"/>
      <c r="CL82" s="236"/>
      <c r="CM82" s="235"/>
      <c r="CN82" s="235"/>
      <c r="CO82" s="235"/>
      <c r="CP82" s="235"/>
      <c r="CQ82" s="235"/>
      <c r="CR82" s="235"/>
      <c r="CS82" s="236"/>
      <c r="CT82" s="236"/>
      <c r="CU82" s="235"/>
      <c r="CV82" s="236"/>
      <c r="CW82" s="237"/>
    </row>
    <row r="83" spans="1:101" ht="15.75">
      <c r="A83" s="267" t="s">
        <v>166</v>
      </c>
      <c r="B83" s="232" t="s">
        <v>103</v>
      </c>
      <c r="C83" s="233">
        <v>67.586000000000013</v>
      </c>
      <c r="D83" s="245"/>
      <c r="E83" s="242"/>
      <c r="F83" s="295"/>
      <c r="G83" s="295"/>
      <c r="H83" s="295"/>
      <c r="I83" s="295"/>
      <c r="J83" s="242"/>
      <c r="K83" s="242"/>
      <c r="L83" s="295"/>
      <c r="M83" s="295"/>
      <c r="N83" s="295">
        <v>5.8849999999999998</v>
      </c>
      <c r="O83" s="295"/>
      <c r="P83" s="242"/>
      <c r="Q83" s="295"/>
      <c r="R83" s="295"/>
      <c r="S83" s="242"/>
      <c r="T83" s="338">
        <v>3.38</v>
      </c>
      <c r="U83" s="245"/>
      <c r="V83" s="242"/>
      <c r="W83" s="242"/>
      <c r="X83" s="242"/>
      <c r="Y83" s="242">
        <v>2.33</v>
      </c>
      <c r="Z83" s="242"/>
      <c r="AA83" s="242">
        <v>2.33</v>
      </c>
      <c r="AB83" s="242"/>
      <c r="AC83" s="242"/>
      <c r="AD83" s="242"/>
      <c r="AE83" s="242">
        <v>2.2509999999999999</v>
      </c>
      <c r="AF83" s="242"/>
      <c r="AG83" s="242"/>
      <c r="AH83" s="242"/>
      <c r="AI83" s="242"/>
      <c r="AJ83" s="242"/>
      <c r="AK83" s="242"/>
      <c r="AL83" s="242"/>
      <c r="AM83" s="242"/>
      <c r="AN83" s="242"/>
      <c r="AO83" s="242"/>
      <c r="AP83" s="242"/>
      <c r="AQ83" s="242"/>
      <c r="AR83" s="244"/>
      <c r="AS83" s="245">
        <v>5.18</v>
      </c>
      <c r="AT83" s="295"/>
      <c r="AU83" s="242">
        <v>5.09</v>
      </c>
      <c r="AV83" s="295"/>
      <c r="AW83" s="295">
        <v>1.444</v>
      </c>
      <c r="AX83" s="242">
        <v>9.3719999999999999</v>
      </c>
      <c r="AY83" s="295">
        <v>1.9319999999999999</v>
      </c>
      <c r="AZ83" s="295"/>
      <c r="BA83" s="250"/>
      <c r="BB83" s="252"/>
      <c r="BC83" s="296"/>
      <c r="BD83" s="295"/>
      <c r="BE83" s="295"/>
      <c r="BF83" s="295"/>
      <c r="BG83" s="295"/>
      <c r="BH83" s="295"/>
      <c r="BI83" s="295"/>
      <c r="BJ83" s="295"/>
      <c r="BK83" s="295"/>
      <c r="BL83" s="295"/>
      <c r="BM83" s="338"/>
      <c r="BN83" s="295">
        <v>1.524</v>
      </c>
      <c r="BO83" s="295">
        <v>14.71</v>
      </c>
      <c r="BP83" s="295"/>
      <c r="BQ83" s="295"/>
      <c r="BR83" s="295"/>
      <c r="BS83" s="295"/>
      <c r="BT83" s="295"/>
      <c r="BU83" s="295"/>
      <c r="BV83" s="295"/>
      <c r="BW83" s="295">
        <v>10.634</v>
      </c>
      <c r="BX83" s="295"/>
      <c r="BY83" s="295">
        <v>1.524</v>
      </c>
      <c r="BZ83" s="295"/>
      <c r="CA83" s="295"/>
      <c r="CB83" s="295"/>
      <c r="CC83" s="295"/>
      <c r="CD83" s="242"/>
      <c r="CE83" s="295"/>
      <c r="CF83" s="295"/>
      <c r="CG83" s="295"/>
      <c r="CH83" s="295"/>
      <c r="CI83" s="242"/>
      <c r="CJ83" s="242"/>
      <c r="CK83" s="295"/>
      <c r="CL83" s="295"/>
      <c r="CM83" s="242"/>
      <c r="CN83" s="242"/>
      <c r="CO83" s="242"/>
      <c r="CP83" s="242"/>
      <c r="CQ83" s="242"/>
      <c r="CR83" s="295"/>
      <c r="CS83" s="295"/>
      <c r="CT83" s="295"/>
      <c r="CU83" s="295"/>
      <c r="CV83" s="295"/>
      <c r="CW83" s="338"/>
    </row>
    <row r="84" spans="1:101" ht="15.75">
      <c r="A84" s="284" t="s">
        <v>167</v>
      </c>
      <c r="B84" s="285" t="s">
        <v>103</v>
      </c>
      <c r="C84" s="286">
        <v>17.853000000000002</v>
      </c>
      <c r="D84" s="287">
        <v>0</v>
      </c>
      <c r="E84" s="288">
        <v>0</v>
      </c>
      <c r="F84" s="288">
        <v>0</v>
      </c>
      <c r="G84" s="288">
        <v>0</v>
      </c>
      <c r="H84" s="288">
        <v>0</v>
      </c>
      <c r="I84" s="288">
        <v>0</v>
      </c>
      <c r="J84" s="288">
        <v>0</v>
      </c>
      <c r="K84" s="288">
        <v>0</v>
      </c>
      <c r="L84" s="288">
        <v>0</v>
      </c>
      <c r="M84" s="288">
        <v>0</v>
      </c>
      <c r="N84" s="288">
        <v>0</v>
      </c>
      <c r="O84" s="288">
        <v>0</v>
      </c>
      <c r="P84" s="288">
        <v>0</v>
      </c>
      <c r="Q84" s="288">
        <v>0</v>
      </c>
      <c r="R84" s="288">
        <v>0</v>
      </c>
      <c r="S84" s="288">
        <v>0</v>
      </c>
      <c r="T84" s="286">
        <v>0</v>
      </c>
      <c r="U84" s="287">
        <v>0</v>
      </c>
      <c r="V84" s="288">
        <v>0</v>
      </c>
      <c r="W84" s="288">
        <v>0</v>
      </c>
      <c r="X84" s="288">
        <v>0</v>
      </c>
      <c r="Y84" s="288">
        <v>0</v>
      </c>
      <c r="Z84" s="288">
        <v>0</v>
      </c>
      <c r="AA84" s="288">
        <v>0</v>
      </c>
      <c r="AB84" s="288">
        <v>0</v>
      </c>
      <c r="AC84" s="288">
        <v>0</v>
      </c>
      <c r="AD84" s="288">
        <v>0</v>
      </c>
      <c r="AE84" s="288">
        <v>0</v>
      </c>
      <c r="AF84" s="288">
        <v>0</v>
      </c>
      <c r="AG84" s="288">
        <v>0</v>
      </c>
      <c r="AH84" s="288">
        <v>0</v>
      </c>
      <c r="AI84" s="288">
        <v>0</v>
      </c>
      <c r="AJ84" s="288">
        <v>0</v>
      </c>
      <c r="AK84" s="288">
        <v>0</v>
      </c>
      <c r="AL84" s="288">
        <v>0</v>
      </c>
      <c r="AM84" s="288">
        <v>0</v>
      </c>
      <c r="AN84" s="288">
        <v>0</v>
      </c>
      <c r="AO84" s="288">
        <v>0</v>
      </c>
      <c r="AP84" s="288">
        <v>0</v>
      </c>
      <c r="AQ84" s="288">
        <v>0</v>
      </c>
      <c r="AR84" s="286">
        <v>0</v>
      </c>
      <c r="AS84" s="287">
        <v>0</v>
      </c>
      <c r="AT84" s="288">
        <v>0</v>
      </c>
      <c r="AU84" s="288">
        <v>0</v>
      </c>
      <c r="AV84" s="288">
        <v>0</v>
      </c>
      <c r="AW84" s="288">
        <v>0.71699999999999997</v>
      </c>
      <c r="AX84" s="288">
        <v>3.7970000000000002</v>
      </c>
      <c r="AY84" s="288">
        <v>0</v>
      </c>
      <c r="AZ84" s="288">
        <v>2.1160000000000001</v>
      </c>
      <c r="BA84" s="288">
        <v>0</v>
      </c>
      <c r="BB84" s="286">
        <v>0</v>
      </c>
      <c r="BC84" s="287">
        <v>0</v>
      </c>
      <c r="BD84" s="288">
        <v>0</v>
      </c>
      <c r="BE84" s="288">
        <v>0</v>
      </c>
      <c r="BF84" s="288">
        <v>0</v>
      </c>
      <c r="BG84" s="288">
        <v>0</v>
      </c>
      <c r="BH84" s="288">
        <v>0</v>
      </c>
      <c r="BI84" s="288">
        <v>0</v>
      </c>
      <c r="BJ84" s="288">
        <v>0</v>
      </c>
      <c r="BK84" s="288">
        <v>0</v>
      </c>
      <c r="BL84" s="288">
        <v>0</v>
      </c>
      <c r="BM84" s="286">
        <v>0</v>
      </c>
      <c r="BN84" s="287">
        <v>0</v>
      </c>
      <c r="BO84" s="288">
        <v>11.223000000000001</v>
      </c>
      <c r="BP84" s="288">
        <v>0</v>
      </c>
      <c r="BQ84" s="288">
        <v>0</v>
      </c>
      <c r="BR84" s="288">
        <v>0</v>
      </c>
      <c r="BS84" s="288">
        <v>0</v>
      </c>
      <c r="BT84" s="288">
        <v>0</v>
      </c>
      <c r="BU84" s="288">
        <v>0</v>
      </c>
      <c r="BV84" s="288">
        <v>0</v>
      </c>
      <c r="BW84" s="288">
        <v>0</v>
      </c>
      <c r="BX84" s="288">
        <v>0</v>
      </c>
      <c r="BY84" s="288">
        <v>0</v>
      </c>
      <c r="BZ84" s="288">
        <v>0</v>
      </c>
      <c r="CA84" s="288">
        <v>0</v>
      </c>
      <c r="CB84" s="288">
        <v>0</v>
      </c>
      <c r="CC84" s="288">
        <v>0</v>
      </c>
      <c r="CD84" s="288">
        <v>0</v>
      </c>
      <c r="CE84" s="288">
        <v>0</v>
      </c>
      <c r="CF84" s="288">
        <v>0</v>
      </c>
      <c r="CG84" s="288">
        <v>0</v>
      </c>
      <c r="CH84" s="288">
        <v>0</v>
      </c>
      <c r="CI84" s="288">
        <v>0</v>
      </c>
      <c r="CJ84" s="288">
        <v>0</v>
      </c>
      <c r="CK84" s="288">
        <v>0</v>
      </c>
      <c r="CL84" s="288">
        <v>0</v>
      </c>
      <c r="CM84" s="288">
        <v>0</v>
      </c>
      <c r="CN84" s="288">
        <v>0</v>
      </c>
      <c r="CO84" s="288">
        <v>0</v>
      </c>
      <c r="CP84" s="288">
        <v>0</v>
      </c>
      <c r="CQ84" s="288">
        <v>0</v>
      </c>
      <c r="CR84" s="288">
        <v>0</v>
      </c>
      <c r="CS84" s="288">
        <v>0</v>
      </c>
      <c r="CT84" s="288">
        <v>0</v>
      </c>
      <c r="CU84" s="288">
        <v>0</v>
      </c>
      <c r="CV84" s="288">
        <v>0</v>
      </c>
      <c r="CW84" s="286">
        <v>0</v>
      </c>
    </row>
    <row r="85" spans="1:101" s="275" customFormat="1" ht="15.75">
      <c r="A85" s="272" t="s">
        <v>168</v>
      </c>
      <c r="B85" s="232" t="s">
        <v>128</v>
      </c>
      <c r="C85" s="266">
        <v>0.03</v>
      </c>
      <c r="D85" s="234"/>
      <c r="E85" s="235"/>
      <c r="F85" s="235"/>
      <c r="G85" s="235"/>
      <c r="H85" s="235"/>
      <c r="I85" s="235"/>
      <c r="J85" s="250"/>
      <c r="K85" s="235"/>
      <c r="L85" s="235"/>
      <c r="M85" s="235"/>
      <c r="N85" s="250"/>
      <c r="O85" s="235"/>
      <c r="P85" s="250"/>
      <c r="Q85" s="250"/>
      <c r="R85" s="250"/>
      <c r="S85" s="250"/>
      <c r="T85" s="239"/>
      <c r="U85" s="249"/>
      <c r="V85" s="250"/>
      <c r="W85" s="250"/>
      <c r="X85" s="250"/>
      <c r="Y85" s="250"/>
      <c r="Z85" s="250"/>
      <c r="AA85" s="250"/>
      <c r="AB85" s="250"/>
      <c r="AC85" s="250"/>
      <c r="AD85" s="250"/>
      <c r="AE85" s="250"/>
      <c r="AF85" s="250"/>
      <c r="AG85" s="250"/>
      <c r="AH85" s="250"/>
      <c r="AI85" s="250"/>
      <c r="AJ85" s="250"/>
      <c r="AK85" s="250"/>
      <c r="AL85" s="250"/>
      <c r="AM85" s="250"/>
      <c r="AN85" s="250"/>
      <c r="AO85" s="250"/>
      <c r="AP85" s="250"/>
      <c r="AQ85" s="250"/>
      <c r="AR85" s="239"/>
      <c r="AS85" s="245"/>
      <c r="AT85" s="250"/>
      <c r="AU85" s="250"/>
      <c r="AV85" s="250"/>
      <c r="AW85" s="250"/>
      <c r="AX85" s="250">
        <v>0.02</v>
      </c>
      <c r="AY85" s="250"/>
      <c r="AZ85" s="250">
        <v>0.01</v>
      </c>
      <c r="BA85" s="242"/>
      <c r="BB85" s="252"/>
      <c r="BC85" s="234"/>
      <c r="BD85" s="235"/>
      <c r="BE85" s="235"/>
      <c r="BF85" s="235"/>
      <c r="BG85" s="235"/>
      <c r="BH85" s="235"/>
      <c r="BI85" s="235"/>
      <c r="BJ85" s="235"/>
      <c r="BK85" s="235"/>
      <c r="BL85" s="235"/>
      <c r="BM85" s="239"/>
      <c r="BN85" s="249"/>
      <c r="BO85" s="250"/>
      <c r="BP85" s="235"/>
      <c r="BQ85" s="235"/>
      <c r="BR85" s="235"/>
      <c r="BS85" s="235"/>
      <c r="BT85" s="235"/>
      <c r="BU85" s="235"/>
      <c r="BV85" s="235"/>
      <c r="BW85" s="235"/>
      <c r="BX85" s="235"/>
      <c r="BY85" s="235"/>
      <c r="BZ85" s="235"/>
      <c r="CA85" s="235"/>
      <c r="CB85" s="235"/>
      <c r="CC85" s="235"/>
      <c r="CD85" s="235"/>
      <c r="CE85" s="235"/>
      <c r="CF85" s="235"/>
      <c r="CG85" s="235"/>
      <c r="CH85" s="235"/>
      <c r="CI85" s="235"/>
      <c r="CJ85" s="235"/>
      <c r="CK85" s="235"/>
      <c r="CL85" s="235"/>
      <c r="CM85" s="235"/>
      <c r="CN85" s="235"/>
      <c r="CO85" s="235"/>
      <c r="CP85" s="235"/>
      <c r="CQ85" s="235"/>
      <c r="CR85" s="235"/>
      <c r="CS85" s="235"/>
      <c r="CT85" s="235"/>
      <c r="CU85" s="235"/>
      <c r="CV85" s="235"/>
      <c r="CW85" s="239"/>
    </row>
    <row r="86" spans="1:101" s="275" customFormat="1" ht="15.75">
      <c r="A86" s="272" t="s">
        <v>169</v>
      </c>
      <c r="B86" s="232" t="s">
        <v>103</v>
      </c>
      <c r="C86" s="233">
        <v>5.9130000000000003</v>
      </c>
      <c r="D86" s="245"/>
      <c r="E86" s="242"/>
      <c r="F86" s="242"/>
      <c r="G86" s="242"/>
      <c r="H86" s="242"/>
      <c r="I86" s="242"/>
      <c r="J86" s="242"/>
      <c r="K86" s="242"/>
      <c r="L86" s="242"/>
      <c r="M86" s="242"/>
      <c r="N86" s="242"/>
      <c r="O86" s="242"/>
      <c r="P86" s="242"/>
      <c r="Q86" s="242"/>
      <c r="R86" s="242"/>
      <c r="S86" s="242"/>
      <c r="T86" s="244"/>
      <c r="U86" s="245"/>
      <c r="V86" s="242"/>
      <c r="W86" s="242"/>
      <c r="X86" s="242"/>
      <c r="Y86" s="242"/>
      <c r="Z86" s="242"/>
      <c r="AA86" s="242"/>
      <c r="AB86" s="242"/>
      <c r="AC86" s="242"/>
      <c r="AD86" s="242"/>
      <c r="AE86" s="242"/>
      <c r="AF86" s="242"/>
      <c r="AG86" s="242"/>
      <c r="AH86" s="242"/>
      <c r="AI86" s="242"/>
      <c r="AJ86" s="242"/>
      <c r="AK86" s="242"/>
      <c r="AL86" s="242"/>
      <c r="AM86" s="242"/>
      <c r="AN86" s="242"/>
      <c r="AO86" s="242"/>
      <c r="AP86" s="242"/>
      <c r="AQ86" s="242"/>
      <c r="AR86" s="244"/>
      <c r="AS86" s="245"/>
      <c r="AT86" s="242"/>
      <c r="AU86" s="242"/>
      <c r="AV86" s="242"/>
      <c r="AW86" s="242"/>
      <c r="AX86" s="242">
        <v>3.7970000000000002</v>
      </c>
      <c r="AY86" s="242"/>
      <c r="AZ86" s="242">
        <v>2.1160000000000001</v>
      </c>
      <c r="BA86" s="242"/>
      <c r="BB86" s="244"/>
      <c r="BC86" s="245"/>
      <c r="BD86" s="242"/>
      <c r="BE86" s="242"/>
      <c r="BF86" s="242"/>
      <c r="BG86" s="242"/>
      <c r="BH86" s="242"/>
      <c r="BI86" s="242"/>
      <c r="BJ86" s="242"/>
      <c r="BK86" s="242"/>
      <c r="BL86" s="242"/>
      <c r="BM86" s="244"/>
      <c r="BN86" s="245"/>
      <c r="BO86" s="242"/>
      <c r="BP86" s="242"/>
      <c r="BQ86" s="242"/>
      <c r="BR86" s="242"/>
      <c r="BS86" s="242"/>
      <c r="BT86" s="242"/>
      <c r="BU86" s="242"/>
      <c r="BV86" s="242"/>
      <c r="BW86" s="242"/>
      <c r="BX86" s="242"/>
      <c r="BY86" s="242"/>
      <c r="BZ86" s="242"/>
      <c r="CA86" s="242"/>
      <c r="CB86" s="242"/>
      <c r="CC86" s="242"/>
      <c r="CD86" s="242"/>
      <c r="CE86" s="242"/>
      <c r="CF86" s="242"/>
      <c r="CG86" s="242"/>
      <c r="CH86" s="242"/>
      <c r="CI86" s="242"/>
      <c r="CJ86" s="242"/>
      <c r="CK86" s="242"/>
      <c r="CL86" s="242"/>
      <c r="CM86" s="242"/>
      <c r="CN86" s="242"/>
      <c r="CO86" s="242"/>
      <c r="CP86" s="242"/>
      <c r="CQ86" s="242"/>
      <c r="CR86" s="242"/>
      <c r="CS86" s="242"/>
      <c r="CT86" s="242"/>
      <c r="CU86" s="242"/>
      <c r="CV86" s="242"/>
      <c r="CW86" s="244"/>
    </row>
    <row r="87" spans="1:101" ht="15.75">
      <c r="A87" s="267" t="s">
        <v>170</v>
      </c>
      <c r="B87" s="232" t="s">
        <v>122</v>
      </c>
      <c r="C87" s="268">
        <v>13</v>
      </c>
      <c r="D87" s="234"/>
      <c r="E87" s="235"/>
      <c r="F87" s="282"/>
      <c r="G87" s="241"/>
      <c r="H87" s="241"/>
      <c r="I87" s="241"/>
      <c r="J87" s="235"/>
      <c r="K87" s="282"/>
      <c r="L87" s="282"/>
      <c r="M87" s="282"/>
      <c r="N87" s="282"/>
      <c r="O87" s="282"/>
      <c r="P87" s="235"/>
      <c r="Q87" s="282"/>
      <c r="R87" s="282"/>
      <c r="S87" s="282"/>
      <c r="T87" s="300"/>
      <c r="U87" s="240"/>
      <c r="V87" s="235"/>
      <c r="W87" s="235"/>
      <c r="X87" s="282"/>
      <c r="Y87" s="282"/>
      <c r="Z87" s="282"/>
      <c r="AA87" s="282"/>
      <c r="AB87" s="235"/>
      <c r="AC87" s="282"/>
      <c r="AD87" s="282"/>
      <c r="AE87" s="282"/>
      <c r="AF87" s="235"/>
      <c r="AG87" s="282"/>
      <c r="AH87" s="282"/>
      <c r="AI87" s="282"/>
      <c r="AJ87" s="282"/>
      <c r="AK87" s="282"/>
      <c r="AL87" s="235"/>
      <c r="AM87" s="235"/>
      <c r="AN87" s="235"/>
      <c r="AO87" s="282"/>
      <c r="AP87" s="282"/>
      <c r="AQ87" s="282"/>
      <c r="AR87" s="300"/>
      <c r="AS87" s="240"/>
      <c r="AT87" s="236"/>
      <c r="AU87" s="301"/>
      <c r="AV87" s="260"/>
      <c r="AW87" s="260">
        <v>1</v>
      </c>
      <c r="AX87" s="301"/>
      <c r="AY87" s="236"/>
      <c r="AZ87" s="301"/>
      <c r="BA87" s="260"/>
      <c r="BB87" s="281"/>
      <c r="BC87" s="294"/>
      <c r="BD87" s="282"/>
      <c r="BE87" s="282"/>
      <c r="BF87" s="282"/>
      <c r="BG87" s="282"/>
      <c r="BH87" s="282"/>
      <c r="BI87" s="241"/>
      <c r="BJ87" s="282"/>
      <c r="BK87" s="282"/>
      <c r="BL87" s="235"/>
      <c r="BM87" s="300"/>
      <c r="BN87" s="294"/>
      <c r="BO87" s="282">
        <v>12</v>
      </c>
      <c r="BP87" s="282"/>
      <c r="BQ87" s="282"/>
      <c r="BR87" s="235"/>
      <c r="BS87" s="282"/>
      <c r="BT87" s="282"/>
      <c r="BU87" s="282"/>
      <c r="BV87" s="282"/>
      <c r="BW87" s="235"/>
      <c r="BX87" s="282"/>
      <c r="BY87" s="282"/>
      <c r="BZ87" s="235"/>
      <c r="CA87" s="282"/>
      <c r="CB87" s="282"/>
      <c r="CC87" s="282"/>
      <c r="CD87" s="235"/>
      <c r="CE87" s="282"/>
      <c r="CF87" s="282"/>
      <c r="CG87" s="282"/>
      <c r="CH87" s="282"/>
      <c r="CI87" s="282"/>
      <c r="CJ87" s="235"/>
      <c r="CK87" s="282"/>
      <c r="CL87" s="282"/>
      <c r="CM87" s="235"/>
      <c r="CN87" s="282"/>
      <c r="CO87" s="235"/>
      <c r="CP87" s="235"/>
      <c r="CQ87" s="235"/>
      <c r="CR87" s="235"/>
      <c r="CS87" s="282"/>
      <c r="CT87" s="282"/>
      <c r="CU87" s="235"/>
      <c r="CV87" s="282"/>
      <c r="CW87" s="300"/>
    </row>
    <row r="88" spans="1:101" ht="15.75">
      <c r="A88" s="267" t="s">
        <v>171</v>
      </c>
      <c r="B88" s="232" t="s">
        <v>103</v>
      </c>
      <c r="C88" s="266">
        <v>11.940000000000001</v>
      </c>
      <c r="D88" s="245"/>
      <c r="E88" s="242"/>
      <c r="F88" s="295"/>
      <c r="G88" s="295"/>
      <c r="H88" s="295"/>
      <c r="I88" s="295"/>
      <c r="J88" s="242"/>
      <c r="K88" s="295"/>
      <c r="L88" s="295"/>
      <c r="M88" s="295"/>
      <c r="N88" s="295"/>
      <c r="O88" s="295"/>
      <c r="P88" s="242"/>
      <c r="Q88" s="295"/>
      <c r="R88" s="295"/>
      <c r="S88" s="295"/>
      <c r="T88" s="338"/>
      <c r="U88" s="255"/>
      <c r="V88" s="243"/>
      <c r="W88" s="243"/>
      <c r="X88" s="242"/>
      <c r="Y88" s="242"/>
      <c r="Z88" s="242"/>
      <c r="AA88" s="242"/>
      <c r="AB88" s="242"/>
      <c r="AC88" s="242"/>
      <c r="AD88" s="242"/>
      <c r="AE88" s="242"/>
      <c r="AF88" s="242"/>
      <c r="AG88" s="242"/>
      <c r="AH88" s="242"/>
      <c r="AI88" s="242"/>
      <c r="AJ88" s="242"/>
      <c r="AK88" s="242"/>
      <c r="AL88" s="242"/>
      <c r="AM88" s="242"/>
      <c r="AN88" s="242"/>
      <c r="AO88" s="242"/>
      <c r="AP88" s="242"/>
      <c r="AQ88" s="242"/>
      <c r="AR88" s="338"/>
      <c r="AS88" s="245"/>
      <c r="AT88" s="295"/>
      <c r="AU88" s="295"/>
      <c r="AV88" s="295"/>
      <c r="AW88" s="295">
        <v>0.71699999999999997</v>
      </c>
      <c r="AX88" s="295"/>
      <c r="AY88" s="295"/>
      <c r="AZ88" s="295"/>
      <c r="BA88" s="250"/>
      <c r="BB88" s="252"/>
      <c r="BC88" s="296"/>
      <c r="BD88" s="295"/>
      <c r="BE88" s="295"/>
      <c r="BF88" s="295"/>
      <c r="BG88" s="295"/>
      <c r="BH88" s="295"/>
      <c r="BI88" s="243"/>
      <c r="BJ88" s="295"/>
      <c r="BK88" s="295"/>
      <c r="BL88" s="243"/>
      <c r="BM88" s="244"/>
      <c r="BN88" s="245"/>
      <c r="BO88" s="295">
        <v>11.223000000000001</v>
      </c>
      <c r="BP88" s="295"/>
      <c r="BQ88" s="295"/>
      <c r="BR88" s="295"/>
      <c r="BS88" s="295"/>
      <c r="BT88" s="295"/>
      <c r="BU88" s="295"/>
      <c r="BV88" s="295"/>
      <c r="BW88" s="295"/>
      <c r="BX88" s="295"/>
      <c r="BY88" s="295"/>
      <c r="BZ88" s="295"/>
      <c r="CA88" s="295"/>
      <c r="CB88" s="295"/>
      <c r="CC88" s="295"/>
      <c r="CD88" s="242"/>
      <c r="CE88" s="295"/>
      <c r="CF88" s="295"/>
      <c r="CG88" s="295"/>
      <c r="CH88" s="295"/>
      <c r="CI88" s="295"/>
      <c r="CJ88" s="242"/>
      <c r="CK88" s="295"/>
      <c r="CL88" s="295"/>
      <c r="CM88" s="242"/>
      <c r="CN88" s="295"/>
      <c r="CO88" s="242"/>
      <c r="CP88" s="242"/>
      <c r="CQ88" s="242"/>
      <c r="CR88" s="295"/>
      <c r="CS88" s="295"/>
      <c r="CT88" s="295"/>
      <c r="CU88" s="295"/>
      <c r="CV88" s="295"/>
      <c r="CW88" s="338"/>
    </row>
    <row r="89" spans="1:101" s="275" customFormat="1" ht="15.75">
      <c r="A89" s="272" t="s">
        <v>172</v>
      </c>
      <c r="B89" s="232" t="s">
        <v>122</v>
      </c>
      <c r="C89" s="268">
        <v>0</v>
      </c>
      <c r="D89" s="234"/>
      <c r="E89" s="235"/>
      <c r="F89" s="235"/>
      <c r="G89" s="235"/>
      <c r="H89" s="235"/>
      <c r="I89" s="235"/>
      <c r="J89" s="235"/>
      <c r="K89" s="235"/>
      <c r="L89" s="235"/>
      <c r="M89" s="235"/>
      <c r="N89" s="235"/>
      <c r="O89" s="235"/>
      <c r="P89" s="235"/>
      <c r="Q89" s="235"/>
      <c r="R89" s="235"/>
      <c r="S89" s="235"/>
      <c r="T89" s="239"/>
      <c r="U89" s="234"/>
      <c r="V89" s="235"/>
      <c r="W89" s="235"/>
      <c r="X89" s="235"/>
      <c r="Y89" s="235"/>
      <c r="Z89" s="235"/>
      <c r="AA89" s="235"/>
      <c r="AB89" s="235"/>
      <c r="AC89" s="235"/>
      <c r="AD89" s="235"/>
      <c r="AE89" s="235"/>
      <c r="AF89" s="235"/>
      <c r="AG89" s="235"/>
      <c r="AH89" s="235"/>
      <c r="AI89" s="235"/>
      <c r="AJ89" s="235"/>
      <c r="AK89" s="235"/>
      <c r="AL89" s="235"/>
      <c r="AM89" s="235"/>
      <c r="AN89" s="235"/>
      <c r="AO89" s="235"/>
      <c r="AP89" s="235"/>
      <c r="AQ89" s="235"/>
      <c r="AR89" s="239"/>
      <c r="AS89" s="269"/>
      <c r="AT89" s="260"/>
      <c r="AU89" s="260"/>
      <c r="AV89" s="260"/>
      <c r="AW89" s="260"/>
      <c r="AX89" s="260"/>
      <c r="AY89" s="260"/>
      <c r="AZ89" s="260"/>
      <c r="BA89" s="260"/>
      <c r="BB89" s="281"/>
      <c r="BC89" s="234"/>
      <c r="BD89" s="235"/>
      <c r="BE89" s="235"/>
      <c r="BF89" s="235"/>
      <c r="BG89" s="235"/>
      <c r="BH89" s="235"/>
      <c r="BI89" s="235"/>
      <c r="BJ89" s="235"/>
      <c r="BK89" s="235"/>
      <c r="BL89" s="235"/>
      <c r="BM89" s="239"/>
      <c r="BN89" s="234"/>
      <c r="BO89" s="235"/>
      <c r="BP89" s="235"/>
      <c r="BQ89" s="235"/>
      <c r="BR89" s="235"/>
      <c r="BS89" s="235"/>
      <c r="BT89" s="235"/>
      <c r="BU89" s="235"/>
      <c r="BV89" s="235"/>
      <c r="BW89" s="235"/>
      <c r="BX89" s="235"/>
      <c r="BY89" s="235"/>
      <c r="BZ89" s="235"/>
      <c r="CA89" s="235"/>
      <c r="CB89" s="235"/>
      <c r="CC89" s="235"/>
      <c r="CD89" s="235"/>
      <c r="CE89" s="235"/>
      <c r="CF89" s="235"/>
      <c r="CG89" s="235"/>
      <c r="CH89" s="235"/>
      <c r="CI89" s="235"/>
      <c r="CJ89" s="235"/>
      <c r="CK89" s="235"/>
      <c r="CL89" s="235"/>
      <c r="CM89" s="235"/>
      <c r="CN89" s="235"/>
      <c r="CO89" s="235"/>
      <c r="CP89" s="235"/>
      <c r="CQ89" s="235"/>
      <c r="CR89" s="235"/>
      <c r="CS89" s="235"/>
      <c r="CT89" s="235"/>
      <c r="CU89" s="235"/>
      <c r="CV89" s="235"/>
      <c r="CW89" s="239"/>
    </row>
    <row r="90" spans="1:101" s="275" customFormat="1" ht="18.75" customHeight="1">
      <c r="A90" s="272"/>
      <c r="B90" s="232" t="s">
        <v>103</v>
      </c>
      <c r="C90" s="233">
        <v>0</v>
      </c>
      <c r="D90" s="245"/>
      <c r="E90" s="242"/>
      <c r="F90" s="242"/>
      <c r="G90" s="242"/>
      <c r="H90" s="242"/>
      <c r="I90" s="242"/>
      <c r="J90" s="242"/>
      <c r="K90" s="242"/>
      <c r="L90" s="242"/>
      <c r="M90" s="242"/>
      <c r="N90" s="242"/>
      <c r="O90" s="242"/>
      <c r="P90" s="242"/>
      <c r="Q90" s="242"/>
      <c r="R90" s="242"/>
      <c r="S90" s="242"/>
      <c r="T90" s="244"/>
      <c r="U90" s="245"/>
      <c r="V90" s="242"/>
      <c r="W90" s="242"/>
      <c r="X90" s="242"/>
      <c r="Y90" s="242"/>
      <c r="Z90" s="242"/>
      <c r="AA90" s="242"/>
      <c r="AB90" s="242"/>
      <c r="AC90" s="242"/>
      <c r="AD90" s="242"/>
      <c r="AE90" s="242"/>
      <c r="AF90" s="242"/>
      <c r="AG90" s="242"/>
      <c r="AH90" s="242"/>
      <c r="AI90" s="242"/>
      <c r="AJ90" s="242"/>
      <c r="AK90" s="242"/>
      <c r="AL90" s="242"/>
      <c r="AM90" s="242"/>
      <c r="AN90" s="242"/>
      <c r="AO90" s="242"/>
      <c r="AP90" s="242"/>
      <c r="AQ90" s="242"/>
      <c r="AR90" s="244"/>
      <c r="AS90" s="245"/>
      <c r="AT90" s="242"/>
      <c r="AU90" s="242"/>
      <c r="AV90" s="242"/>
      <c r="AW90" s="242"/>
      <c r="AX90" s="242"/>
      <c r="AY90" s="242"/>
      <c r="AZ90" s="242"/>
      <c r="BA90" s="250"/>
      <c r="BB90" s="252"/>
      <c r="BC90" s="245"/>
      <c r="BD90" s="242"/>
      <c r="BE90" s="242"/>
      <c r="BF90" s="242"/>
      <c r="BG90" s="242"/>
      <c r="BH90" s="242"/>
      <c r="BI90" s="242"/>
      <c r="BJ90" s="242"/>
      <c r="BK90" s="242"/>
      <c r="BL90" s="242"/>
      <c r="BM90" s="244"/>
      <c r="BN90" s="245"/>
      <c r="BO90" s="242"/>
      <c r="BP90" s="242"/>
      <c r="BQ90" s="242"/>
      <c r="BR90" s="242"/>
      <c r="BS90" s="242"/>
      <c r="BT90" s="242"/>
      <c r="BU90" s="242"/>
      <c r="BV90" s="242"/>
      <c r="BW90" s="242"/>
      <c r="BX90" s="242"/>
      <c r="BY90" s="242"/>
      <c r="BZ90" s="242"/>
      <c r="CA90" s="242"/>
      <c r="CB90" s="242"/>
      <c r="CC90" s="242"/>
      <c r="CD90" s="242"/>
      <c r="CE90" s="242"/>
      <c r="CF90" s="242"/>
      <c r="CG90" s="242"/>
      <c r="CH90" s="242"/>
      <c r="CI90" s="242"/>
      <c r="CJ90" s="242"/>
      <c r="CK90" s="242"/>
      <c r="CL90" s="242"/>
      <c r="CM90" s="242"/>
      <c r="CN90" s="242"/>
      <c r="CO90" s="242"/>
      <c r="CP90" s="242"/>
      <c r="CQ90" s="242"/>
      <c r="CR90" s="242"/>
      <c r="CS90" s="242"/>
      <c r="CT90" s="242"/>
      <c r="CU90" s="242"/>
      <c r="CV90" s="242"/>
      <c r="CW90" s="244"/>
    </row>
    <row r="91" spans="1:101" s="275" customFormat="1" ht="18.75" customHeight="1">
      <c r="A91" s="302" t="s">
        <v>173</v>
      </c>
      <c r="B91" s="303" t="s">
        <v>103</v>
      </c>
      <c r="C91" s="304">
        <v>0</v>
      </c>
      <c r="D91" s="305"/>
      <c r="E91" s="306"/>
      <c r="F91" s="306"/>
      <c r="G91" s="306"/>
      <c r="H91" s="306"/>
      <c r="I91" s="306"/>
      <c r="J91" s="306"/>
      <c r="K91" s="306"/>
      <c r="L91" s="306"/>
      <c r="M91" s="306"/>
      <c r="N91" s="306"/>
      <c r="O91" s="306"/>
      <c r="P91" s="306"/>
      <c r="Q91" s="306"/>
      <c r="R91" s="306"/>
      <c r="S91" s="306"/>
      <c r="T91" s="307"/>
      <c r="U91" s="305"/>
      <c r="V91" s="306"/>
      <c r="W91" s="306"/>
      <c r="X91" s="306"/>
      <c r="Y91" s="306"/>
      <c r="Z91" s="306"/>
      <c r="AA91" s="306"/>
      <c r="AB91" s="306"/>
      <c r="AC91" s="306"/>
      <c r="AD91" s="306"/>
      <c r="AE91" s="306"/>
      <c r="AF91" s="306"/>
      <c r="AG91" s="306"/>
      <c r="AH91" s="306"/>
      <c r="AI91" s="306"/>
      <c r="AJ91" s="306"/>
      <c r="AK91" s="306"/>
      <c r="AL91" s="306"/>
      <c r="AM91" s="306"/>
      <c r="AN91" s="306"/>
      <c r="AO91" s="306"/>
      <c r="AP91" s="306"/>
      <c r="AQ91" s="306"/>
      <c r="AR91" s="307"/>
      <c r="AS91" s="305"/>
      <c r="AT91" s="306"/>
      <c r="AU91" s="306"/>
      <c r="AV91" s="306"/>
      <c r="AW91" s="306"/>
      <c r="AX91" s="306"/>
      <c r="AY91" s="306"/>
      <c r="AZ91" s="306"/>
      <c r="BA91" s="342"/>
      <c r="BB91" s="309"/>
      <c r="BC91" s="305"/>
      <c r="BD91" s="306"/>
      <c r="BE91" s="306"/>
      <c r="BF91" s="306"/>
      <c r="BG91" s="306"/>
      <c r="BH91" s="306"/>
      <c r="BI91" s="306"/>
      <c r="BJ91" s="306"/>
      <c r="BK91" s="306"/>
      <c r="BL91" s="306"/>
      <c r="BM91" s="307"/>
      <c r="BN91" s="305"/>
      <c r="BO91" s="306"/>
      <c r="BP91" s="306"/>
      <c r="BQ91" s="306"/>
      <c r="BR91" s="306"/>
      <c r="BS91" s="306"/>
      <c r="BT91" s="306"/>
      <c r="BU91" s="306"/>
      <c r="BV91" s="306"/>
      <c r="BW91" s="306"/>
      <c r="BX91" s="306"/>
      <c r="BY91" s="306"/>
      <c r="BZ91" s="306"/>
      <c r="CA91" s="306"/>
      <c r="CB91" s="306"/>
      <c r="CC91" s="306"/>
      <c r="CD91" s="306"/>
      <c r="CE91" s="306"/>
      <c r="CF91" s="306"/>
      <c r="CG91" s="306"/>
      <c r="CH91" s="306"/>
      <c r="CI91" s="306"/>
      <c r="CJ91" s="306"/>
      <c r="CK91" s="306"/>
      <c r="CL91" s="306"/>
      <c r="CM91" s="306"/>
      <c r="CN91" s="306"/>
      <c r="CO91" s="306"/>
      <c r="CP91" s="306"/>
      <c r="CQ91" s="306"/>
      <c r="CR91" s="306"/>
      <c r="CS91" s="306"/>
      <c r="CT91" s="306"/>
      <c r="CU91" s="306"/>
      <c r="CV91" s="306"/>
      <c r="CW91" s="307"/>
    </row>
    <row r="92" spans="1:101" s="275" customFormat="1" ht="18.75" customHeight="1">
      <c r="A92" s="331" t="s">
        <v>174</v>
      </c>
      <c r="B92" s="282" t="s">
        <v>103</v>
      </c>
      <c r="C92" s="233">
        <v>0</v>
      </c>
      <c r="D92" s="245"/>
      <c r="E92" s="242"/>
      <c r="F92" s="242"/>
      <c r="G92" s="242"/>
      <c r="H92" s="242"/>
      <c r="I92" s="242"/>
      <c r="J92" s="242"/>
      <c r="K92" s="242"/>
      <c r="L92" s="242"/>
      <c r="M92" s="242"/>
      <c r="N92" s="242"/>
      <c r="O92" s="242"/>
      <c r="P92" s="242"/>
      <c r="Q92" s="242"/>
      <c r="R92" s="242"/>
      <c r="S92" s="242"/>
      <c r="T92" s="244"/>
      <c r="U92" s="245"/>
      <c r="V92" s="242"/>
      <c r="W92" s="242"/>
      <c r="X92" s="242"/>
      <c r="Y92" s="242"/>
      <c r="Z92" s="242"/>
      <c r="AA92" s="242"/>
      <c r="AB92" s="242"/>
      <c r="AC92" s="242"/>
      <c r="AD92" s="242"/>
      <c r="AE92" s="242"/>
      <c r="AF92" s="242"/>
      <c r="AG92" s="242"/>
      <c r="AH92" s="242"/>
      <c r="AI92" s="242"/>
      <c r="AJ92" s="242"/>
      <c r="AK92" s="242"/>
      <c r="AL92" s="242"/>
      <c r="AM92" s="242"/>
      <c r="AN92" s="242"/>
      <c r="AO92" s="242"/>
      <c r="AP92" s="242"/>
      <c r="AQ92" s="242"/>
      <c r="AR92" s="244"/>
      <c r="AS92" s="245"/>
      <c r="AT92" s="242"/>
      <c r="AU92" s="242"/>
      <c r="AV92" s="242"/>
      <c r="AW92" s="242"/>
      <c r="AX92" s="242"/>
      <c r="AY92" s="242"/>
      <c r="AZ92" s="242"/>
      <c r="BA92" s="250"/>
      <c r="BB92" s="252"/>
      <c r="BC92" s="245"/>
      <c r="BD92" s="242"/>
      <c r="BE92" s="242"/>
      <c r="BF92" s="242"/>
      <c r="BG92" s="242"/>
      <c r="BH92" s="242"/>
      <c r="BI92" s="242"/>
      <c r="BJ92" s="242"/>
      <c r="BK92" s="242"/>
      <c r="BL92" s="242"/>
      <c r="BM92" s="244"/>
      <c r="BN92" s="245"/>
      <c r="BO92" s="242"/>
      <c r="BP92" s="242"/>
      <c r="BQ92" s="242"/>
      <c r="BR92" s="242"/>
      <c r="BS92" s="242"/>
      <c r="BT92" s="242"/>
      <c r="BU92" s="242"/>
      <c r="BV92" s="242"/>
      <c r="BW92" s="242"/>
      <c r="BX92" s="242"/>
      <c r="BY92" s="242"/>
      <c r="BZ92" s="242"/>
      <c r="CA92" s="242"/>
      <c r="CB92" s="242"/>
      <c r="CC92" s="242"/>
      <c r="CD92" s="242"/>
      <c r="CE92" s="242"/>
      <c r="CF92" s="242"/>
      <c r="CG92" s="242"/>
      <c r="CH92" s="242"/>
      <c r="CI92" s="242"/>
      <c r="CJ92" s="242"/>
      <c r="CK92" s="242"/>
      <c r="CL92" s="242"/>
      <c r="CM92" s="242"/>
      <c r="CN92" s="242"/>
      <c r="CO92" s="242"/>
      <c r="CP92" s="242"/>
      <c r="CQ92" s="242"/>
      <c r="CR92" s="242"/>
      <c r="CS92" s="242"/>
      <c r="CT92" s="242"/>
      <c r="CU92" s="242"/>
      <c r="CV92" s="242"/>
      <c r="CW92" s="244"/>
    </row>
    <row r="93" spans="1:101" s="275" customFormat="1" ht="18.75" customHeight="1">
      <c r="A93" s="331" t="s">
        <v>175</v>
      </c>
      <c r="B93" s="282" t="s">
        <v>103</v>
      </c>
      <c r="C93" s="233">
        <v>0</v>
      </c>
      <c r="D93" s="245"/>
      <c r="E93" s="242"/>
      <c r="F93" s="242"/>
      <c r="G93" s="242"/>
      <c r="H93" s="242"/>
      <c r="I93" s="242"/>
      <c r="J93" s="242"/>
      <c r="K93" s="242"/>
      <c r="L93" s="242"/>
      <c r="M93" s="242"/>
      <c r="N93" s="242"/>
      <c r="O93" s="242"/>
      <c r="P93" s="242"/>
      <c r="Q93" s="242"/>
      <c r="R93" s="242"/>
      <c r="S93" s="242"/>
      <c r="T93" s="244"/>
      <c r="U93" s="245"/>
      <c r="V93" s="242"/>
      <c r="W93" s="242"/>
      <c r="X93" s="242"/>
      <c r="Y93" s="242"/>
      <c r="Z93" s="242"/>
      <c r="AA93" s="242"/>
      <c r="AB93" s="242"/>
      <c r="AC93" s="242"/>
      <c r="AD93" s="242"/>
      <c r="AE93" s="242"/>
      <c r="AF93" s="242"/>
      <c r="AG93" s="242"/>
      <c r="AH93" s="242"/>
      <c r="AI93" s="242"/>
      <c r="AJ93" s="242"/>
      <c r="AK93" s="242"/>
      <c r="AL93" s="242"/>
      <c r="AM93" s="242"/>
      <c r="AN93" s="242"/>
      <c r="AO93" s="242"/>
      <c r="AP93" s="242"/>
      <c r="AQ93" s="242"/>
      <c r="AR93" s="244"/>
      <c r="AS93" s="245"/>
      <c r="AT93" s="242"/>
      <c r="AU93" s="242"/>
      <c r="AV93" s="242"/>
      <c r="AW93" s="242"/>
      <c r="AX93" s="242"/>
      <c r="AY93" s="242"/>
      <c r="AZ93" s="242"/>
      <c r="BA93" s="250"/>
      <c r="BB93" s="252"/>
      <c r="BC93" s="245"/>
      <c r="BD93" s="242"/>
      <c r="BE93" s="242"/>
      <c r="BF93" s="242"/>
      <c r="BG93" s="242"/>
      <c r="BH93" s="242"/>
      <c r="BI93" s="242"/>
      <c r="BJ93" s="242"/>
      <c r="BK93" s="242"/>
      <c r="BL93" s="242"/>
      <c r="BM93" s="244"/>
      <c r="BN93" s="245"/>
      <c r="BO93" s="242"/>
      <c r="BP93" s="242"/>
      <c r="BQ93" s="242"/>
      <c r="BR93" s="242"/>
      <c r="BS93" s="242"/>
      <c r="BT93" s="242"/>
      <c r="BU93" s="242"/>
      <c r="BV93" s="242"/>
      <c r="BW93" s="242"/>
      <c r="BX93" s="242"/>
      <c r="BY93" s="242"/>
      <c r="BZ93" s="242"/>
      <c r="CA93" s="242"/>
      <c r="CB93" s="242"/>
      <c r="CC93" s="242"/>
      <c r="CD93" s="242"/>
      <c r="CE93" s="242"/>
      <c r="CF93" s="242"/>
      <c r="CG93" s="242"/>
      <c r="CH93" s="242"/>
      <c r="CI93" s="242"/>
      <c r="CJ93" s="242"/>
      <c r="CK93" s="242"/>
      <c r="CL93" s="242"/>
      <c r="CM93" s="242"/>
      <c r="CN93" s="242"/>
      <c r="CO93" s="242"/>
      <c r="CP93" s="242"/>
      <c r="CQ93" s="242"/>
      <c r="CR93" s="242"/>
      <c r="CS93" s="242"/>
      <c r="CT93" s="242"/>
      <c r="CU93" s="242"/>
      <c r="CV93" s="242"/>
      <c r="CW93" s="244"/>
    </row>
    <row r="94" spans="1:101" ht="15.75">
      <c r="A94" s="311" t="s">
        <v>176</v>
      </c>
      <c r="B94" s="299" t="s">
        <v>103</v>
      </c>
      <c r="C94" s="233">
        <v>187.53100000000001</v>
      </c>
      <c r="D94" s="240">
        <v>1.71</v>
      </c>
      <c r="E94" s="235">
        <v>0.85</v>
      </c>
      <c r="F94" s="236">
        <v>2.56</v>
      </c>
      <c r="G94" s="235">
        <v>2.56</v>
      </c>
      <c r="H94" s="236">
        <v>3.91</v>
      </c>
      <c r="I94" s="236">
        <v>5.62</v>
      </c>
      <c r="J94" s="235">
        <v>1.71</v>
      </c>
      <c r="K94" s="236">
        <v>1.71</v>
      </c>
      <c r="L94" s="236">
        <v>0.85</v>
      </c>
      <c r="M94" s="236">
        <v>6.48</v>
      </c>
      <c r="N94" s="236">
        <v>2.21</v>
      </c>
      <c r="O94" s="236">
        <v>0</v>
      </c>
      <c r="P94" s="235">
        <v>0</v>
      </c>
      <c r="Q94" s="236">
        <v>0</v>
      </c>
      <c r="R94" s="236">
        <v>4.7699999999999996</v>
      </c>
      <c r="S94" s="236">
        <v>0</v>
      </c>
      <c r="T94" s="237">
        <v>0</v>
      </c>
      <c r="U94" s="240">
        <v>0</v>
      </c>
      <c r="V94" s="235">
        <v>0</v>
      </c>
      <c r="W94" s="236">
        <v>0</v>
      </c>
      <c r="X94" s="236">
        <v>0</v>
      </c>
      <c r="Y94" s="236">
        <v>0</v>
      </c>
      <c r="Z94" s="236">
        <v>0</v>
      </c>
      <c r="AA94" s="236">
        <v>0</v>
      </c>
      <c r="AB94" s="235">
        <v>0</v>
      </c>
      <c r="AC94" s="236">
        <v>0</v>
      </c>
      <c r="AD94" s="236">
        <v>0</v>
      </c>
      <c r="AE94" s="236">
        <v>4.21</v>
      </c>
      <c r="AF94" s="235">
        <v>0</v>
      </c>
      <c r="AG94" s="236">
        <v>0</v>
      </c>
      <c r="AH94" s="236">
        <v>0</v>
      </c>
      <c r="AI94" s="236">
        <v>0</v>
      </c>
      <c r="AJ94" s="236">
        <v>0</v>
      </c>
      <c r="AK94" s="236">
        <v>0</v>
      </c>
      <c r="AL94" s="235">
        <v>0</v>
      </c>
      <c r="AM94" s="235">
        <v>0</v>
      </c>
      <c r="AN94" s="235">
        <v>0</v>
      </c>
      <c r="AO94" s="236">
        <v>0</v>
      </c>
      <c r="AP94" s="236">
        <v>34.540999999999997</v>
      </c>
      <c r="AQ94" s="236">
        <v>0</v>
      </c>
      <c r="AR94" s="237">
        <v>3.23</v>
      </c>
      <c r="AS94" s="234">
        <v>9.76</v>
      </c>
      <c r="AT94" s="235">
        <v>0</v>
      </c>
      <c r="AU94" s="235">
        <v>0</v>
      </c>
      <c r="AV94" s="235">
        <v>0</v>
      </c>
      <c r="AW94" s="235">
        <v>0</v>
      </c>
      <c r="AX94" s="235">
        <v>4.08</v>
      </c>
      <c r="AY94" s="235">
        <v>54.01</v>
      </c>
      <c r="AZ94" s="235">
        <v>0.81</v>
      </c>
      <c r="BA94" s="235">
        <v>0</v>
      </c>
      <c r="BB94" s="239">
        <v>0</v>
      </c>
      <c r="BC94" s="240">
        <v>0</v>
      </c>
      <c r="BD94" s="236">
        <v>0</v>
      </c>
      <c r="BE94" s="236">
        <v>0</v>
      </c>
      <c r="BF94" s="236">
        <v>0</v>
      </c>
      <c r="BG94" s="236">
        <v>0</v>
      </c>
      <c r="BH94" s="236">
        <v>0</v>
      </c>
      <c r="BI94" s="236">
        <v>0</v>
      </c>
      <c r="BJ94" s="236">
        <v>0</v>
      </c>
      <c r="BK94" s="236">
        <v>5.46</v>
      </c>
      <c r="BL94" s="235">
        <v>0</v>
      </c>
      <c r="BM94" s="237">
        <v>2.0099999999999998</v>
      </c>
      <c r="BN94" s="240">
        <v>0</v>
      </c>
      <c r="BO94" s="236">
        <v>28.19</v>
      </c>
      <c r="BP94" s="236">
        <v>0</v>
      </c>
      <c r="BQ94" s="236">
        <v>0</v>
      </c>
      <c r="BR94" s="235">
        <v>0</v>
      </c>
      <c r="BS94" s="236">
        <v>0</v>
      </c>
      <c r="BT94" s="236">
        <v>6.29</v>
      </c>
      <c r="BU94" s="235">
        <v>0</v>
      </c>
      <c r="BV94" s="236">
        <v>0</v>
      </c>
      <c r="BW94" s="235">
        <v>0</v>
      </c>
      <c r="BX94" s="236">
        <v>0</v>
      </c>
      <c r="BY94" s="236">
        <v>0</v>
      </c>
      <c r="BZ94" s="236">
        <v>0</v>
      </c>
      <c r="CA94" s="236">
        <v>0</v>
      </c>
      <c r="CB94" s="236">
        <v>0</v>
      </c>
      <c r="CC94" s="236">
        <v>0</v>
      </c>
      <c r="CD94" s="235">
        <v>0</v>
      </c>
      <c r="CE94" s="236">
        <v>0</v>
      </c>
      <c r="CF94" s="236">
        <v>0</v>
      </c>
      <c r="CG94" s="236">
        <v>0</v>
      </c>
      <c r="CH94" s="236">
        <v>0</v>
      </c>
      <c r="CI94" s="235">
        <v>0</v>
      </c>
      <c r="CJ94" s="235">
        <v>0</v>
      </c>
      <c r="CK94" s="236">
        <v>0</v>
      </c>
      <c r="CL94" s="236">
        <v>0</v>
      </c>
      <c r="CM94" s="235">
        <v>0</v>
      </c>
      <c r="CN94" s="235">
        <v>0</v>
      </c>
      <c r="CO94" s="235">
        <v>0</v>
      </c>
      <c r="CP94" s="235">
        <v>0</v>
      </c>
      <c r="CQ94" s="235">
        <v>0</v>
      </c>
      <c r="CR94" s="235">
        <v>0</v>
      </c>
      <c r="CS94" s="236">
        <v>0</v>
      </c>
      <c r="CT94" s="236">
        <v>0</v>
      </c>
      <c r="CU94" s="235">
        <v>0</v>
      </c>
      <c r="CV94" s="236">
        <v>0</v>
      </c>
      <c r="CW94" s="237">
        <v>0</v>
      </c>
    </row>
    <row r="95" spans="1:101" ht="16.5" thickBot="1">
      <c r="A95" s="312" t="s">
        <v>177</v>
      </c>
      <c r="B95" s="313" t="s">
        <v>103</v>
      </c>
      <c r="C95" s="314">
        <v>1931.098</v>
      </c>
      <c r="D95" s="315">
        <v>1.71</v>
      </c>
      <c r="E95" s="316">
        <v>0.85</v>
      </c>
      <c r="F95" s="316">
        <v>2.56</v>
      </c>
      <c r="G95" s="316">
        <v>2.56</v>
      </c>
      <c r="H95" s="316">
        <v>3.91</v>
      </c>
      <c r="I95" s="316">
        <v>5.62</v>
      </c>
      <c r="J95" s="316">
        <v>1.71</v>
      </c>
      <c r="K95" s="316">
        <v>1.71</v>
      </c>
      <c r="L95" s="316">
        <v>0.85</v>
      </c>
      <c r="M95" s="316">
        <v>6.48</v>
      </c>
      <c r="N95" s="316">
        <v>25.331000000000003</v>
      </c>
      <c r="O95" s="316">
        <v>0</v>
      </c>
      <c r="P95" s="316">
        <v>0</v>
      </c>
      <c r="Q95" s="316">
        <v>0</v>
      </c>
      <c r="R95" s="316">
        <v>4.7699999999999996</v>
      </c>
      <c r="S95" s="316">
        <v>0</v>
      </c>
      <c r="T95" s="314">
        <v>172.22399999999999</v>
      </c>
      <c r="U95" s="315">
        <v>0</v>
      </c>
      <c r="V95" s="316">
        <v>6.81</v>
      </c>
      <c r="W95" s="316">
        <v>0</v>
      </c>
      <c r="X95" s="316">
        <v>0</v>
      </c>
      <c r="Y95" s="316">
        <v>2.33</v>
      </c>
      <c r="Z95" s="316">
        <v>4.8659999999999997</v>
      </c>
      <c r="AA95" s="316">
        <v>2.33</v>
      </c>
      <c r="AB95" s="316">
        <v>1.165</v>
      </c>
      <c r="AC95" s="316">
        <v>0</v>
      </c>
      <c r="AD95" s="316">
        <v>0</v>
      </c>
      <c r="AE95" s="316">
        <v>6.4610000000000003</v>
      </c>
      <c r="AF95" s="316">
        <v>0</v>
      </c>
      <c r="AG95" s="316">
        <v>0</v>
      </c>
      <c r="AH95" s="316">
        <v>0</v>
      </c>
      <c r="AI95" s="316">
        <v>69.81</v>
      </c>
      <c r="AJ95" s="316">
        <v>404.1</v>
      </c>
      <c r="AK95" s="316">
        <v>0</v>
      </c>
      <c r="AL95" s="316">
        <v>14.37</v>
      </c>
      <c r="AM95" s="316">
        <v>0</v>
      </c>
      <c r="AN95" s="316">
        <v>0</v>
      </c>
      <c r="AO95" s="316">
        <v>0</v>
      </c>
      <c r="AP95" s="316">
        <v>119.711</v>
      </c>
      <c r="AQ95" s="316">
        <v>0</v>
      </c>
      <c r="AR95" s="314">
        <v>3.23</v>
      </c>
      <c r="AS95" s="315">
        <v>282.21599999999995</v>
      </c>
      <c r="AT95" s="316">
        <v>0</v>
      </c>
      <c r="AU95" s="316">
        <v>23.902999999999999</v>
      </c>
      <c r="AV95" s="316">
        <v>0</v>
      </c>
      <c r="AW95" s="316">
        <v>2.161</v>
      </c>
      <c r="AX95" s="316">
        <v>96.393000000000015</v>
      </c>
      <c r="AY95" s="316">
        <v>250.11199999999999</v>
      </c>
      <c r="AZ95" s="316">
        <v>2.9260000000000002</v>
      </c>
      <c r="BA95" s="316">
        <v>0</v>
      </c>
      <c r="BB95" s="314">
        <v>0</v>
      </c>
      <c r="BC95" s="315">
        <v>0</v>
      </c>
      <c r="BD95" s="316">
        <v>0</v>
      </c>
      <c r="BE95" s="316">
        <v>4.6749999999999998</v>
      </c>
      <c r="BF95" s="316">
        <v>0</v>
      </c>
      <c r="BG95" s="316">
        <v>0</v>
      </c>
      <c r="BH95" s="316">
        <v>0</v>
      </c>
      <c r="BI95" s="316">
        <v>0</v>
      </c>
      <c r="BJ95" s="316">
        <v>0</v>
      </c>
      <c r="BK95" s="316">
        <v>5.46</v>
      </c>
      <c r="BL95" s="316">
        <v>0</v>
      </c>
      <c r="BM95" s="314">
        <v>2.0099999999999998</v>
      </c>
      <c r="BN95" s="315">
        <v>3.536</v>
      </c>
      <c r="BO95" s="316">
        <v>54.123000000000005</v>
      </c>
      <c r="BP95" s="316">
        <v>59.41</v>
      </c>
      <c r="BQ95" s="316">
        <v>0</v>
      </c>
      <c r="BR95" s="316">
        <v>232.45</v>
      </c>
      <c r="BS95" s="316">
        <v>0</v>
      </c>
      <c r="BT95" s="316">
        <v>6.29</v>
      </c>
      <c r="BU95" s="316">
        <v>0</v>
      </c>
      <c r="BV95" s="316">
        <v>0</v>
      </c>
      <c r="BW95" s="316">
        <v>16.030999999999999</v>
      </c>
      <c r="BX95" s="316">
        <v>0</v>
      </c>
      <c r="BY95" s="316">
        <v>1.524</v>
      </c>
      <c r="BZ95" s="316">
        <v>0</v>
      </c>
      <c r="CA95" s="316">
        <v>11.257</v>
      </c>
      <c r="CB95" s="316">
        <v>11.153</v>
      </c>
      <c r="CC95" s="316">
        <v>0</v>
      </c>
      <c r="CD95" s="316">
        <v>0</v>
      </c>
      <c r="CE95" s="316">
        <v>0</v>
      </c>
      <c r="CF95" s="316">
        <v>0</v>
      </c>
      <c r="CG95" s="316">
        <v>0</v>
      </c>
      <c r="CH95" s="316">
        <v>0</v>
      </c>
      <c r="CI95" s="316">
        <v>0</v>
      </c>
      <c r="CJ95" s="316">
        <v>0</v>
      </c>
      <c r="CK95" s="316">
        <v>0</v>
      </c>
      <c r="CL95" s="316">
        <v>0</v>
      </c>
      <c r="CM95" s="316">
        <v>0</v>
      </c>
      <c r="CN95" s="316">
        <v>0</v>
      </c>
      <c r="CO95" s="316">
        <v>0</v>
      </c>
      <c r="CP95" s="316">
        <v>0</v>
      </c>
      <c r="CQ95" s="316">
        <v>0</v>
      </c>
      <c r="CR95" s="316">
        <v>0</v>
      </c>
      <c r="CS95" s="316">
        <v>0</v>
      </c>
      <c r="CT95" s="316">
        <v>0</v>
      </c>
      <c r="CU95" s="316">
        <v>0</v>
      </c>
      <c r="CV95" s="316">
        <v>0</v>
      </c>
      <c r="CW95" s="314">
        <v>0</v>
      </c>
    </row>
  </sheetData>
  <mergeCells count="115">
    <mergeCell ref="A65:A66"/>
    <mergeCell ref="A67:A68"/>
    <mergeCell ref="A1:C1"/>
    <mergeCell ref="CW2:CW4"/>
    <mergeCell ref="A26:A27"/>
    <mergeCell ref="A28:A29"/>
    <mergeCell ref="A30:A31"/>
    <mergeCell ref="A32:A33"/>
    <mergeCell ref="A34:A35"/>
    <mergeCell ref="CQ2:CQ4"/>
    <mergeCell ref="CR2:CR4"/>
    <mergeCell ref="CS2:CS4"/>
    <mergeCell ref="CT2:CT4"/>
    <mergeCell ref="CU2:CU4"/>
    <mergeCell ref="CV2:CV4"/>
    <mergeCell ref="CE2:CE4"/>
    <mergeCell ref="CF2:CF4"/>
    <mergeCell ref="CG2:CG4"/>
    <mergeCell ref="CH2:CH4"/>
    <mergeCell ref="CI2:CI4"/>
    <mergeCell ref="CJ2:CJ4"/>
    <mergeCell ref="BS2:BS4"/>
    <mergeCell ref="BT2:BT4"/>
    <mergeCell ref="BU2:BU4"/>
    <mergeCell ref="BV2:BV4"/>
    <mergeCell ref="BW2:BW4"/>
    <mergeCell ref="BX2:BX4"/>
    <mergeCell ref="BG2:BG4"/>
    <mergeCell ref="BH2:BH4"/>
    <mergeCell ref="BI2:BI4"/>
    <mergeCell ref="BJ2:BJ4"/>
    <mergeCell ref="BK2:BK4"/>
    <mergeCell ref="BL2:BL4"/>
    <mergeCell ref="O2:O4"/>
    <mergeCell ref="P2:P4"/>
    <mergeCell ref="AU2:AU4"/>
    <mergeCell ref="AV2:AV4"/>
    <mergeCell ref="AW2:AW4"/>
    <mergeCell ref="AX2:AX4"/>
    <mergeCell ref="AY2:AY4"/>
    <mergeCell ref="AZ2:AZ4"/>
    <mergeCell ref="AI2:AI4"/>
    <mergeCell ref="AJ2:AJ4"/>
    <mergeCell ref="AK2:AK4"/>
    <mergeCell ref="AL2:AL4"/>
    <mergeCell ref="AM2:AM4"/>
    <mergeCell ref="AN2:AN4"/>
    <mergeCell ref="A57:A58"/>
    <mergeCell ref="A59:A60"/>
    <mergeCell ref="A61:A62"/>
    <mergeCell ref="A63:A64"/>
    <mergeCell ref="A43:A44"/>
    <mergeCell ref="A49:A50"/>
    <mergeCell ref="A2:A4"/>
    <mergeCell ref="B2:B4"/>
    <mergeCell ref="C2:C4"/>
    <mergeCell ref="D2:D4"/>
    <mergeCell ref="CM2:CM4"/>
    <mergeCell ref="CN2:CN4"/>
    <mergeCell ref="CO2:CO4"/>
    <mergeCell ref="CP2:CP4"/>
    <mergeCell ref="CK2:CK4"/>
    <mergeCell ref="CL2:CL4"/>
    <mergeCell ref="CA2:CA4"/>
    <mergeCell ref="CB2:CB4"/>
    <mergeCell ref="CC2:CC4"/>
    <mergeCell ref="CD2:CD4"/>
    <mergeCell ref="BY2:BY4"/>
    <mergeCell ref="BZ2:BZ4"/>
    <mergeCell ref="BO2:BO4"/>
    <mergeCell ref="BP2:BP4"/>
    <mergeCell ref="BQ2:BQ4"/>
    <mergeCell ref="BR2:BR4"/>
    <mergeCell ref="BM2:BM4"/>
    <mergeCell ref="BN2:BN4"/>
    <mergeCell ref="BC2:BC4"/>
    <mergeCell ref="BD2:BD4"/>
    <mergeCell ref="BE2:BE4"/>
    <mergeCell ref="BF2:BF4"/>
    <mergeCell ref="BA2:BA4"/>
    <mergeCell ref="BB2:BB4"/>
    <mergeCell ref="AQ2:AQ4"/>
    <mergeCell ref="AR2:AR4"/>
    <mergeCell ref="AS2:AS4"/>
    <mergeCell ref="AT2:AT4"/>
    <mergeCell ref="AO2:AO4"/>
    <mergeCell ref="AP2:AP4"/>
    <mergeCell ref="AE2:AE4"/>
    <mergeCell ref="AF2:AF4"/>
    <mergeCell ref="AG2:AG4"/>
    <mergeCell ref="AH2:AH4"/>
    <mergeCell ref="E2:E4"/>
    <mergeCell ref="F2:F4"/>
    <mergeCell ref="AC2:AC4"/>
    <mergeCell ref="AD2:AD4"/>
    <mergeCell ref="S2:S4"/>
    <mergeCell ref="T2:T4"/>
    <mergeCell ref="U2:U4"/>
    <mergeCell ref="V2:V4"/>
    <mergeCell ref="Q2:Q4"/>
    <mergeCell ref="R2:R4"/>
    <mergeCell ref="G2:G4"/>
    <mergeCell ref="H2:H4"/>
    <mergeCell ref="I2:I4"/>
    <mergeCell ref="J2:J4"/>
    <mergeCell ref="W2:W4"/>
    <mergeCell ref="X2:X4"/>
    <mergeCell ref="Y2:Y4"/>
    <mergeCell ref="Z2:Z4"/>
    <mergeCell ref="AA2:AA4"/>
    <mergeCell ref="AB2:AB4"/>
    <mergeCell ref="K2:K4"/>
    <mergeCell ref="L2:L4"/>
    <mergeCell ref="M2:M4"/>
    <mergeCell ref="N2:N4"/>
  </mergeCells>
  <pageMargins left="0.2" right="0.18" top="0.35" bottom="0.22" header="0.17" footer="0.2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W95"/>
  <sheetViews>
    <sheetView workbookViewId="0">
      <pane xSplit="3" ySplit="4" topLeftCell="D77" activePane="bottomRight" state="frozen"/>
      <selection pane="topRight" activeCell="D1" sqref="D1"/>
      <selection pane="bottomLeft" activeCell="A5" sqref="A5"/>
      <selection pane="bottomRight" activeCell="C81" sqref="C81"/>
    </sheetView>
  </sheetViews>
  <sheetFormatPr defaultRowHeight="15"/>
  <cols>
    <col min="1" max="1" width="49.85546875" customWidth="1"/>
    <col min="2" max="2" width="13.5703125" customWidth="1"/>
    <col min="3" max="3" width="13.42578125" customWidth="1"/>
  </cols>
  <sheetData>
    <row r="1" spans="1:101" ht="54" customHeight="1" thickBot="1">
      <c r="A1" s="479" t="s">
        <v>183</v>
      </c>
      <c r="B1" s="479"/>
      <c r="C1" s="479"/>
    </row>
    <row r="2" spans="1:101" ht="54.95" customHeight="1">
      <c r="A2" s="498" t="s">
        <v>1</v>
      </c>
      <c r="B2" s="500" t="s">
        <v>2</v>
      </c>
      <c r="C2" s="502" t="s">
        <v>3</v>
      </c>
      <c r="D2" s="494" t="s">
        <v>4</v>
      </c>
      <c r="E2" s="490" t="s">
        <v>5</v>
      </c>
      <c r="F2" s="490" t="s">
        <v>6</v>
      </c>
      <c r="G2" s="490" t="s">
        <v>7</v>
      </c>
      <c r="H2" s="490" t="s">
        <v>8</v>
      </c>
      <c r="I2" s="490" t="s">
        <v>9</v>
      </c>
      <c r="J2" s="490" t="s">
        <v>10</v>
      </c>
      <c r="K2" s="490" t="s">
        <v>11</v>
      </c>
      <c r="L2" s="490" t="s">
        <v>12</v>
      </c>
      <c r="M2" s="490" t="s">
        <v>13</v>
      </c>
      <c r="N2" s="490" t="s">
        <v>14</v>
      </c>
      <c r="O2" s="490" t="s">
        <v>15</v>
      </c>
      <c r="P2" s="490" t="s">
        <v>16</v>
      </c>
      <c r="Q2" s="490" t="s">
        <v>17</v>
      </c>
      <c r="R2" s="490" t="s">
        <v>18</v>
      </c>
      <c r="S2" s="490" t="s">
        <v>19</v>
      </c>
      <c r="T2" s="492" t="s">
        <v>20</v>
      </c>
      <c r="U2" s="494" t="s">
        <v>21</v>
      </c>
      <c r="V2" s="490" t="s">
        <v>22</v>
      </c>
      <c r="W2" s="490" t="s">
        <v>23</v>
      </c>
      <c r="X2" s="490" t="s">
        <v>24</v>
      </c>
      <c r="Y2" s="490" t="s">
        <v>25</v>
      </c>
      <c r="Z2" s="490" t="s">
        <v>26</v>
      </c>
      <c r="AA2" s="490" t="s">
        <v>27</v>
      </c>
      <c r="AB2" s="490" t="s">
        <v>28</v>
      </c>
      <c r="AC2" s="490" t="s">
        <v>29</v>
      </c>
      <c r="AD2" s="490" t="s">
        <v>30</v>
      </c>
      <c r="AE2" s="490" t="s">
        <v>31</v>
      </c>
      <c r="AF2" s="490" t="s">
        <v>32</v>
      </c>
      <c r="AG2" s="490" t="s">
        <v>33</v>
      </c>
      <c r="AH2" s="490" t="s">
        <v>34</v>
      </c>
      <c r="AI2" s="490" t="s">
        <v>35</v>
      </c>
      <c r="AJ2" s="490" t="s">
        <v>36</v>
      </c>
      <c r="AK2" s="490" t="s">
        <v>37</v>
      </c>
      <c r="AL2" s="490" t="s">
        <v>38</v>
      </c>
      <c r="AM2" s="490" t="s">
        <v>39</v>
      </c>
      <c r="AN2" s="490" t="s">
        <v>40</v>
      </c>
      <c r="AO2" s="490" t="s">
        <v>41</v>
      </c>
      <c r="AP2" s="490" t="s">
        <v>42</v>
      </c>
      <c r="AQ2" s="490" t="s">
        <v>43</v>
      </c>
      <c r="AR2" s="492" t="s">
        <v>44</v>
      </c>
      <c r="AS2" s="494" t="s">
        <v>45</v>
      </c>
      <c r="AT2" s="490" t="s">
        <v>46</v>
      </c>
      <c r="AU2" s="490" t="s">
        <v>47</v>
      </c>
      <c r="AV2" s="496" t="s">
        <v>48</v>
      </c>
      <c r="AW2" s="490" t="s">
        <v>49</v>
      </c>
      <c r="AX2" s="490" t="s">
        <v>50</v>
      </c>
      <c r="AY2" s="490" t="s">
        <v>51</v>
      </c>
      <c r="AZ2" s="490" t="s">
        <v>52</v>
      </c>
      <c r="BA2" s="490" t="s">
        <v>53</v>
      </c>
      <c r="BB2" s="492" t="s">
        <v>54</v>
      </c>
      <c r="BC2" s="494" t="s">
        <v>55</v>
      </c>
      <c r="BD2" s="490" t="s">
        <v>56</v>
      </c>
      <c r="BE2" s="490" t="s">
        <v>57</v>
      </c>
      <c r="BF2" s="490" t="s">
        <v>58</v>
      </c>
      <c r="BG2" s="490" t="s">
        <v>59</v>
      </c>
      <c r="BH2" s="490" t="s">
        <v>60</v>
      </c>
      <c r="BI2" s="490" t="s">
        <v>61</v>
      </c>
      <c r="BJ2" s="490" t="s">
        <v>62</v>
      </c>
      <c r="BK2" s="490" t="s">
        <v>63</v>
      </c>
      <c r="BL2" s="490" t="s">
        <v>64</v>
      </c>
      <c r="BM2" s="492" t="s">
        <v>65</v>
      </c>
      <c r="BN2" s="494" t="s">
        <v>66</v>
      </c>
      <c r="BO2" s="490" t="s">
        <v>67</v>
      </c>
      <c r="BP2" s="490" t="s">
        <v>68</v>
      </c>
      <c r="BQ2" s="490" t="s">
        <v>69</v>
      </c>
      <c r="BR2" s="490" t="s">
        <v>70</v>
      </c>
      <c r="BS2" s="490" t="s">
        <v>71</v>
      </c>
      <c r="BT2" s="490" t="s">
        <v>72</v>
      </c>
      <c r="BU2" s="490" t="s">
        <v>73</v>
      </c>
      <c r="BV2" s="490" t="s">
        <v>74</v>
      </c>
      <c r="BW2" s="490" t="s">
        <v>75</v>
      </c>
      <c r="BX2" s="490" t="s">
        <v>76</v>
      </c>
      <c r="BY2" s="490" t="s">
        <v>77</v>
      </c>
      <c r="BZ2" s="490" t="s">
        <v>78</v>
      </c>
      <c r="CA2" s="490" t="s">
        <v>79</v>
      </c>
      <c r="CB2" s="490" t="s">
        <v>80</v>
      </c>
      <c r="CC2" s="490" t="s">
        <v>81</v>
      </c>
      <c r="CD2" s="490" t="s">
        <v>82</v>
      </c>
      <c r="CE2" s="490" t="s">
        <v>83</v>
      </c>
      <c r="CF2" s="490" t="s">
        <v>84</v>
      </c>
      <c r="CG2" s="490" t="s">
        <v>85</v>
      </c>
      <c r="CH2" s="490" t="s">
        <v>86</v>
      </c>
      <c r="CI2" s="490" t="s">
        <v>87</v>
      </c>
      <c r="CJ2" s="490" t="s">
        <v>88</v>
      </c>
      <c r="CK2" s="490" t="s">
        <v>89</v>
      </c>
      <c r="CL2" s="490" t="s">
        <v>90</v>
      </c>
      <c r="CM2" s="490" t="s">
        <v>91</v>
      </c>
      <c r="CN2" s="490" t="s">
        <v>92</v>
      </c>
      <c r="CO2" s="490" t="s">
        <v>93</v>
      </c>
      <c r="CP2" s="490" t="s">
        <v>94</v>
      </c>
      <c r="CQ2" s="490" t="s">
        <v>95</v>
      </c>
      <c r="CR2" s="490" t="s">
        <v>96</v>
      </c>
      <c r="CS2" s="490" t="s">
        <v>97</v>
      </c>
      <c r="CT2" s="490" t="s">
        <v>98</v>
      </c>
      <c r="CU2" s="490" t="s">
        <v>99</v>
      </c>
      <c r="CV2" s="490" t="s">
        <v>100</v>
      </c>
      <c r="CW2" s="492" t="s">
        <v>101</v>
      </c>
    </row>
    <row r="3" spans="1:101" ht="54.95" customHeight="1">
      <c r="A3" s="499"/>
      <c r="B3" s="501"/>
      <c r="C3" s="503"/>
      <c r="D3" s="495"/>
      <c r="E3" s="491"/>
      <c r="F3" s="491"/>
      <c r="G3" s="491"/>
      <c r="H3" s="491"/>
      <c r="I3" s="491"/>
      <c r="J3" s="491"/>
      <c r="K3" s="491"/>
      <c r="L3" s="491"/>
      <c r="M3" s="491"/>
      <c r="N3" s="491"/>
      <c r="O3" s="491"/>
      <c r="P3" s="491"/>
      <c r="Q3" s="491"/>
      <c r="R3" s="491"/>
      <c r="S3" s="491"/>
      <c r="T3" s="493"/>
      <c r="U3" s="495"/>
      <c r="V3" s="491"/>
      <c r="W3" s="491"/>
      <c r="X3" s="491"/>
      <c r="Y3" s="491"/>
      <c r="Z3" s="491"/>
      <c r="AA3" s="491"/>
      <c r="AB3" s="491"/>
      <c r="AC3" s="491"/>
      <c r="AD3" s="491"/>
      <c r="AE3" s="491"/>
      <c r="AF3" s="491"/>
      <c r="AG3" s="491"/>
      <c r="AH3" s="491"/>
      <c r="AI3" s="491"/>
      <c r="AJ3" s="491"/>
      <c r="AK3" s="491"/>
      <c r="AL3" s="491"/>
      <c r="AM3" s="491"/>
      <c r="AN3" s="491"/>
      <c r="AO3" s="491"/>
      <c r="AP3" s="491"/>
      <c r="AQ3" s="491"/>
      <c r="AR3" s="493"/>
      <c r="AS3" s="495"/>
      <c r="AT3" s="491"/>
      <c r="AU3" s="491"/>
      <c r="AV3" s="497"/>
      <c r="AW3" s="491"/>
      <c r="AX3" s="491"/>
      <c r="AY3" s="491"/>
      <c r="AZ3" s="491"/>
      <c r="BA3" s="491"/>
      <c r="BB3" s="493"/>
      <c r="BC3" s="495"/>
      <c r="BD3" s="491"/>
      <c r="BE3" s="491"/>
      <c r="BF3" s="491"/>
      <c r="BG3" s="491"/>
      <c r="BH3" s="491"/>
      <c r="BI3" s="491"/>
      <c r="BJ3" s="491"/>
      <c r="BK3" s="491"/>
      <c r="BL3" s="491"/>
      <c r="BM3" s="493"/>
      <c r="BN3" s="495"/>
      <c r="BO3" s="491"/>
      <c r="BP3" s="491"/>
      <c r="BQ3" s="491"/>
      <c r="BR3" s="491"/>
      <c r="BS3" s="491"/>
      <c r="BT3" s="491"/>
      <c r="BU3" s="491"/>
      <c r="BV3" s="491"/>
      <c r="BW3" s="491"/>
      <c r="BX3" s="491"/>
      <c r="BY3" s="491"/>
      <c r="BZ3" s="491"/>
      <c r="CA3" s="491"/>
      <c r="CB3" s="491"/>
      <c r="CC3" s="491"/>
      <c r="CD3" s="491"/>
      <c r="CE3" s="491"/>
      <c r="CF3" s="491"/>
      <c r="CG3" s="491"/>
      <c r="CH3" s="491"/>
      <c r="CI3" s="491"/>
      <c r="CJ3" s="491"/>
      <c r="CK3" s="491"/>
      <c r="CL3" s="491"/>
      <c r="CM3" s="491"/>
      <c r="CN3" s="491"/>
      <c r="CO3" s="491"/>
      <c r="CP3" s="491"/>
      <c r="CQ3" s="491"/>
      <c r="CR3" s="491"/>
      <c r="CS3" s="491"/>
      <c r="CT3" s="491"/>
      <c r="CU3" s="491"/>
      <c r="CV3" s="491"/>
      <c r="CW3" s="493"/>
    </row>
    <row r="4" spans="1:101" ht="54.95" customHeight="1">
      <c r="A4" s="499"/>
      <c r="B4" s="501"/>
      <c r="C4" s="503"/>
      <c r="D4" s="495"/>
      <c r="E4" s="491"/>
      <c r="F4" s="491"/>
      <c r="G4" s="491"/>
      <c r="H4" s="491"/>
      <c r="I4" s="491"/>
      <c r="J4" s="491"/>
      <c r="K4" s="491"/>
      <c r="L4" s="491"/>
      <c r="M4" s="491"/>
      <c r="N4" s="491"/>
      <c r="O4" s="491"/>
      <c r="P4" s="491"/>
      <c r="Q4" s="491"/>
      <c r="R4" s="491"/>
      <c r="S4" s="491"/>
      <c r="T4" s="493"/>
      <c r="U4" s="495"/>
      <c r="V4" s="491"/>
      <c r="W4" s="491"/>
      <c r="X4" s="491"/>
      <c r="Y4" s="491"/>
      <c r="Z4" s="491"/>
      <c r="AA4" s="491"/>
      <c r="AB4" s="491"/>
      <c r="AC4" s="491"/>
      <c r="AD4" s="491"/>
      <c r="AE4" s="491"/>
      <c r="AF4" s="491"/>
      <c r="AG4" s="491"/>
      <c r="AH4" s="491"/>
      <c r="AI4" s="491"/>
      <c r="AJ4" s="491"/>
      <c r="AK4" s="491"/>
      <c r="AL4" s="491"/>
      <c r="AM4" s="491"/>
      <c r="AN4" s="491"/>
      <c r="AO4" s="491"/>
      <c r="AP4" s="491"/>
      <c r="AQ4" s="491"/>
      <c r="AR4" s="493"/>
      <c r="AS4" s="495"/>
      <c r="AT4" s="491"/>
      <c r="AU4" s="491"/>
      <c r="AV4" s="497"/>
      <c r="AW4" s="491"/>
      <c r="AX4" s="491"/>
      <c r="AY4" s="491"/>
      <c r="AZ4" s="491"/>
      <c r="BA4" s="491"/>
      <c r="BB4" s="493"/>
      <c r="BC4" s="495"/>
      <c r="BD4" s="491"/>
      <c r="BE4" s="491"/>
      <c r="BF4" s="491"/>
      <c r="BG4" s="491"/>
      <c r="BH4" s="491"/>
      <c r="BI4" s="491"/>
      <c r="BJ4" s="491"/>
      <c r="BK4" s="491"/>
      <c r="BL4" s="491"/>
      <c r="BM4" s="493"/>
      <c r="BN4" s="495"/>
      <c r="BO4" s="491"/>
      <c r="BP4" s="491"/>
      <c r="BQ4" s="491"/>
      <c r="BR4" s="491"/>
      <c r="BS4" s="491"/>
      <c r="BT4" s="491"/>
      <c r="BU4" s="491"/>
      <c r="BV4" s="491"/>
      <c r="BW4" s="491"/>
      <c r="BX4" s="491"/>
      <c r="BY4" s="491"/>
      <c r="BZ4" s="491"/>
      <c r="CA4" s="491"/>
      <c r="CB4" s="491"/>
      <c r="CC4" s="491"/>
      <c r="CD4" s="491"/>
      <c r="CE4" s="491"/>
      <c r="CF4" s="491"/>
      <c r="CG4" s="491"/>
      <c r="CH4" s="491"/>
      <c r="CI4" s="491"/>
      <c r="CJ4" s="491"/>
      <c r="CK4" s="491"/>
      <c r="CL4" s="491"/>
      <c r="CM4" s="491"/>
      <c r="CN4" s="491"/>
      <c r="CO4" s="491"/>
      <c r="CP4" s="491"/>
      <c r="CQ4" s="491"/>
      <c r="CR4" s="491"/>
      <c r="CS4" s="491"/>
      <c r="CT4" s="491"/>
      <c r="CU4" s="491"/>
      <c r="CV4" s="491"/>
      <c r="CW4" s="493"/>
    </row>
    <row r="5" spans="1:101" ht="9.75" customHeight="1">
      <c r="A5" s="325"/>
      <c r="B5" s="326"/>
      <c r="C5" s="327"/>
      <c r="D5" s="328"/>
      <c r="E5" s="329"/>
      <c r="F5" s="329"/>
      <c r="G5" s="329"/>
      <c r="H5" s="329"/>
      <c r="I5" s="329"/>
      <c r="J5" s="329"/>
      <c r="K5" s="329"/>
      <c r="L5" s="329"/>
      <c r="M5" s="329"/>
      <c r="N5" s="329"/>
      <c r="O5" s="329"/>
      <c r="P5" s="329"/>
      <c r="Q5" s="329"/>
      <c r="R5" s="329"/>
      <c r="S5" s="329"/>
      <c r="T5" s="330"/>
      <c r="U5" s="328"/>
      <c r="V5" s="329"/>
      <c r="W5" s="329"/>
      <c r="X5" s="329"/>
      <c r="Y5" s="329"/>
      <c r="Z5" s="329"/>
      <c r="AA5" s="329"/>
      <c r="AB5" s="329"/>
      <c r="AC5" s="329"/>
      <c r="AD5" s="329"/>
      <c r="AE5" s="329"/>
      <c r="AF5" s="329"/>
      <c r="AG5" s="329"/>
      <c r="AH5" s="329"/>
      <c r="AI5" s="329"/>
      <c r="AJ5" s="329"/>
      <c r="AK5" s="329"/>
      <c r="AL5" s="329"/>
      <c r="AM5" s="329"/>
      <c r="AN5" s="329"/>
      <c r="AO5" s="329"/>
      <c r="AP5" s="329"/>
      <c r="AQ5" s="329"/>
      <c r="AR5" s="330"/>
      <c r="AS5" s="328"/>
      <c r="AT5" s="329"/>
      <c r="AU5" s="329"/>
      <c r="AV5" s="329"/>
      <c r="AW5" s="329"/>
      <c r="AX5" s="329"/>
      <c r="AY5" s="329"/>
      <c r="AZ5" s="329"/>
      <c r="BA5" s="329"/>
      <c r="BB5" s="330"/>
      <c r="BC5" s="328"/>
      <c r="BD5" s="329"/>
      <c r="BE5" s="329"/>
      <c r="BF5" s="329"/>
      <c r="BG5" s="329"/>
      <c r="BH5" s="329"/>
      <c r="BI5" s="329"/>
      <c r="BJ5" s="329"/>
      <c r="BK5" s="329"/>
      <c r="BL5" s="329"/>
      <c r="BM5" s="330"/>
      <c r="BN5" s="328"/>
      <c r="BO5" s="329"/>
      <c r="BP5" s="329"/>
      <c r="BQ5" s="329"/>
      <c r="BR5" s="329"/>
      <c r="BS5" s="329"/>
      <c r="BT5" s="329"/>
      <c r="BU5" s="329"/>
      <c r="BV5" s="329"/>
      <c r="BW5" s="329"/>
      <c r="BX5" s="329"/>
      <c r="BY5" s="329"/>
      <c r="BZ5" s="329"/>
      <c r="CA5" s="329"/>
      <c r="CB5" s="329"/>
      <c r="CC5" s="329"/>
      <c r="CD5" s="329"/>
      <c r="CE5" s="329"/>
      <c r="CF5" s="329"/>
      <c r="CG5" s="329"/>
      <c r="CH5" s="329"/>
      <c r="CI5" s="329"/>
      <c r="CJ5" s="329"/>
      <c r="CK5" s="329"/>
      <c r="CL5" s="329"/>
      <c r="CM5" s="329"/>
      <c r="CN5" s="329"/>
      <c r="CO5" s="329"/>
      <c r="CP5" s="329"/>
      <c r="CQ5" s="329"/>
      <c r="CR5" s="329"/>
      <c r="CS5" s="329"/>
      <c r="CT5" s="329"/>
      <c r="CU5" s="329"/>
      <c r="CV5" s="329"/>
      <c r="CW5" s="330"/>
    </row>
    <row r="6" spans="1:101" ht="15.75">
      <c r="A6" s="219" t="s">
        <v>102</v>
      </c>
      <c r="B6" s="220" t="s">
        <v>103</v>
      </c>
      <c r="C6" s="221">
        <v>3188.9199999999996</v>
      </c>
      <c r="D6" s="221">
        <v>25.950000000000003</v>
      </c>
      <c r="E6" s="221">
        <v>0.28999999999999998</v>
      </c>
      <c r="F6" s="221">
        <v>0</v>
      </c>
      <c r="G6" s="221">
        <v>94.09</v>
      </c>
      <c r="H6" s="221">
        <v>0</v>
      </c>
      <c r="I6" s="221">
        <v>79.489999999999995</v>
      </c>
      <c r="J6" s="221">
        <v>0</v>
      </c>
      <c r="K6" s="221">
        <v>0</v>
      </c>
      <c r="L6" s="221">
        <v>0</v>
      </c>
      <c r="M6" s="221">
        <v>0</v>
      </c>
      <c r="N6" s="221">
        <v>0.62</v>
      </c>
      <c r="O6" s="221">
        <v>464.18000000000006</v>
      </c>
      <c r="P6" s="221">
        <v>0</v>
      </c>
      <c r="Q6" s="221">
        <v>0</v>
      </c>
      <c r="R6" s="221">
        <v>18.739999999999998</v>
      </c>
      <c r="S6" s="221">
        <v>0</v>
      </c>
      <c r="T6" s="221">
        <v>20.98</v>
      </c>
      <c r="U6" s="221">
        <v>45.16</v>
      </c>
      <c r="V6" s="221">
        <v>0</v>
      </c>
      <c r="W6" s="221">
        <v>0</v>
      </c>
      <c r="X6" s="221">
        <v>0</v>
      </c>
      <c r="Y6" s="221">
        <v>13.05</v>
      </c>
      <c r="Z6" s="221">
        <v>0</v>
      </c>
      <c r="AA6" s="221">
        <v>8.1199999999999992</v>
      </c>
      <c r="AB6" s="221">
        <v>274.05</v>
      </c>
      <c r="AC6" s="221">
        <v>0</v>
      </c>
      <c r="AD6" s="221">
        <v>0</v>
      </c>
      <c r="AE6" s="221">
        <v>0</v>
      </c>
      <c r="AF6" s="221">
        <v>0</v>
      </c>
      <c r="AG6" s="221">
        <v>2.75</v>
      </c>
      <c r="AH6" s="221">
        <v>0</v>
      </c>
      <c r="AI6" s="221">
        <v>0</v>
      </c>
      <c r="AJ6" s="221">
        <v>9.93</v>
      </c>
      <c r="AK6" s="221">
        <v>0</v>
      </c>
      <c r="AL6" s="221">
        <v>39.24</v>
      </c>
      <c r="AM6" s="221">
        <v>183.33</v>
      </c>
      <c r="AN6" s="221">
        <v>0</v>
      </c>
      <c r="AO6" s="221">
        <v>480.88</v>
      </c>
      <c r="AP6" s="221">
        <v>12.77</v>
      </c>
      <c r="AQ6" s="221">
        <v>0</v>
      </c>
      <c r="AR6" s="221">
        <v>0</v>
      </c>
      <c r="AS6" s="221">
        <v>0</v>
      </c>
      <c r="AT6" s="221">
        <v>0</v>
      </c>
      <c r="AU6" s="221">
        <v>258.64</v>
      </c>
      <c r="AV6" s="221">
        <v>0</v>
      </c>
      <c r="AW6" s="221">
        <v>0</v>
      </c>
      <c r="AX6" s="221">
        <v>27.81</v>
      </c>
      <c r="AY6" s="221">
        <v>9.14</v>
      </c>
      <c r="AZ6" s="221">
        <v>85.18</v>
      </c>
      <c r="BA6" s="221">
        <v>0</v>
      </c>
      <c r="BB6" s="221">
        <v>0</v>
      </c>
      <c r="BC6" s="221">
        <v>32.33</v>
      </c>
      <c r="BD6" s="221">
        <v>0</v>
      </c>
      <c r="BE6" s="221">
        <v>0</v>
      </c>
      <c r="BF6" s="221">
        <v>0</v>
      </c>
      <c r="BG6" s="221">
        <v>0</v>
      </c>
      <c r="BH6" s="221">
        <v>0</v>
      </c>
      <c r="BI6" s="221">
        <v>21.5</v>
      </c>
      <c r="BJ6" s="221">
        <v>0</v>
      </c>
      <c r="BK6" s="221">
        <v>0</v>
      </c>
      <c r="BL6" s="221">
        <v>0</v>
      </c>
      <c r="BM6" s="221">
        <v>0</v>
      </c>
      <c r="BN6" s="221">
        <v>82.72</v>
      </c>
      <c r="BO6" s="221">
        <v>0</v>
      </c>
      <c r="BP6" s="221">
        <v>40.79</v>
      </c>
      <c r="BQ6" s="221">
        <v>0</v>
      </c>
      <c r="BR6" s="221">
        <v>0</v>
      </c>
      <c r="BS6" s="221">
        <v>0</v>
      </c>
      <c r="BT6" s="221">
        <v>304.57</v>
      </c>
      <c r="BU6" s="221">
        <v>0</v>
      </c>
      <c r="BV6" s="221">
        <v>0</v>
      </c>
      <c r="BW6" s="221">
        <v>0</v>
      </c>
      <c r="BX6" s="221">
        <v>0</v>
      </c>
      <c r="BY6" s="221">
        <v>0</v>
      </c>
      <c r="BZ6" s="221">
        <v>0</v>
      </c>
      <c r="CA6" s="221">
        <v>0</v>
      </c>
      <c r="CB6" s="221">
        <v>0</v>
      </c>
      <c r="CC6" s="221">
        <v>28.67</v>
      </c>
      <c r="CD6" s="221">
        <v>0</v>
      </c>
      <c r="CE6" s="221">
        <v>0</v>
      </c>
      <c r="CF6" s="221">
        <v>0</v>
      </c>
      <c r="CG6" s="221">
        <v>0</v>
      </c>
      <c r="CH6" s="221">
        <v>0</v>
      </c>
      <c r="CI6" s="221">
        <v>0</v>
      </c>
      <c r="CJ6" s="221">
        <v>0</v>
      </c>
      <c r="CK6" s="221">
        <v>0</v>
      </c>
      <c r="CL6" s="221">
        <v>0</v>
      </c>
      <c r="CM6" s="221">
        <v>0</v>
      </c>
      <c r="CN6" s="221">
        <v>0</v>
      </c>
      <c r="CO6" s="221">
        <v>207.95999999999998</v>
      </c>
      <c r="CP6" s="221">
        <v>27.16</v>
      </c>
      <c r="CQ6" s="221">
        <v>27.16</v>
      </c>
      <c r="CR6" s="221">
        <v>131.94</v>
      </c>
      <c r="CS6" s="221">
        <v>129.72999999999999</v>
      </c>
      <c r="CT6" s="221">
        <v>0</v>
      </c>
      <c r="CU6" s="221">
        <v>0</v>
      </c>
      <c r="CV6" s="221">
        <v>0</v>
      </c>
      <c r="CW6" s="221">
        <v>0</v>
      </c>
    </row>
    <row r="7" spans="1:101" ht="15.75">
      <c r="A7" s="222" t="s">
        <v>104</v>
      </c>
      <c r="B7" s="223" t="s">
        <v>105</v>
      </c>
      <c r="C7" s="224"/>
      <c r="D7" s="225"/>
      <c r="E7" s="226"/>
      <c r="F7" s="226"/>
      <c r="G7" s="226"/>
      <c r="H7" s="226"/>
      <c r="I7" s="226"/>
      <c r="J7" s="226"/>
      <c r="K7" s="226"/>
      <c r="L7" s="226"/>
      <c r="M7" s="226"/>
      <c r="N7" s="226"/>
      <c r="O7" s="226"/>
      <c r="P7" s="226"/>
      <c r="Q7" s="226"/>
      <c r="R7" s="226"/>
      <c r="S7" s="226"/>
      <c r="T7" s="224"/>
      <c r="U7" s="225"/>
      <c r="V7" s="226"/>
      <c r="W7" s="226"/>
      <c r="X7" s="226"/>
      <c r="Y7" s="226"/>
      <c r="Z7" s="226"/>
      <c r="AA7" s="226"/>
      <c r="AB7" s="226"/>
      <c r="AC7" s="226"/>
      <c r="AD7" s="226"/>
      <c r="AE7" s="226"/>
      <c r="AF7" s="226"/>
      <c r="AG7" s="226"/>
      <c r="AH7" s="226"/>
      <c r="AI7" s="226"/>
      <c r="AJ7" s="226"/>
      <c r="AK7" s="226"/>
      <c r="AL7" s="226"/>
      <c r="AM7" s="226"/>
      <c r="AN7" s="226"/>
      <c r="AO7" s="226"/>
      <c r="AP7" s="226"/>
      <c r="AQ7" s="226"/>
      <c r="AR7" s="224"/>
      <c r="AS7" s="225"/>
      <c r="AT7" s="226"/>
      <c r="AU7" s="226"/>
      <c r="AV7" s="226"/>
      <c r="AW7" s="226"/>
      <c r="AX7" s="226"/>
      <c r="AY7" s="226"/>
      <c r="AZ7" s="226"/>
      <c r="BA7" s="226"/>
      <c r="BB7" s="224"/>
      <c r="BC7" s="225"/>
      <c r="BD7" s="226"/>
      <c r="BE7" s="226"/>
      <c r="BF7" s="226"/>
      <c r="BG7" s="226"/>
      <c r="BH7" s="226"/>
      <c r="BI7" s="226"/>
      <c r="BJ7" s="226"/>
      <c r="BK7" s="226"/>
      <c r="BL7" s="226"/>
      <c r="BM7" s="224"/>
      <c r="BN7" s="225"/>
      <c r="BO7" s="226"/>
      <c r="BP7" s="226"/>
      <c r="BQ7" s="226"/>
      <c r="BR7" s="226"/>
      <c r="BS7" s="226"/>
      <c r="BT7" s="226"/>
      <c r="BU7" s="226"/>
      <c r="BV7" s="226"/>
      <c r="BW7" s="226"/>
      <c r="BX7" s="226"/>
      <c r="BY7" s="226"/>
      <c r="BZ7" s="226"/>
      <c r="CA7" s="226"/>
      <c r="CB7" s="226"/>
      <c r="CC7" s="226"/>
      <c r="CD7" s="226"/>
      <c r="CE7" s="226"/>
      <c r="CF7" s="226"/>
      <c r="CG7" s="226"/>
      <c r="CH7" s="226"/>
      <c r="CI7" s="226"/>
      <c r="CJ7" s="226"/>
      <c r="CK7" s="226"/>
      <c r="CL7" s="226"/>
      <c r="CM7" s="226"/>
      <c r="CN7" s="226"/>
      <c r="CO7" s="226"/>
      <c r="CP7" s="226"/>
      <c r="CQ7" s="226"/>
      <c r="CR7" s="226"/>
      <c r="CS7" s="226"/>
      <c r="CT7" s="226"/>
      <c r="CU7" s="226"/>
      <c r="CV7" s="226"/>
      <c r="CW7" s="224"/>
    </row>
    <row r="8" spans="1:101" ht="15.75">
      <c r="A8" s="227" t="s">
        <v>106</v>
      </c>
      <c r="B8" s="223" t="s">
        <v>107</v>
      </c>
      <c r="C8" s="224">
        <v>0.65</v>
      </c>
      <c r="D8" s="225">
        <v>0</v>
      </c>
      <c r="E8" s="226">
        <v>0</v>
      </c>
      <c r="F8" s="226">
        <v>0</v>
      </c>
      <c r="G8" s="226">
        <v>0</v>
      </c>
      <c r="H8" s="226">
        <v>0</v>
      </c>
      <c r="I8" s="226">
        <v>0</v>
      </c>
      <c r="J8" s="226">
        <v>0</v>
      </c>
      <c r="K8" s="226">
        <v>0</v>
      </c>
      <c r="L8" s="226">
        <v>0</v>
      </c>
      <c r="M8" s="226">
        <v>0</v>
      </c>
      <c r="N8" s="226">
        <v>0</v>
      </c>
      <c r="O8" s="226">
        <v>0</v>
      </c>
      <c r="P8" s="226">
        <v>0</v>
      </c>
      <c r="Q8" s="226">
        <v>0</v>
      </c>
      <c r="R8" s="226">
        <v>0</v>
      </c>
      <c r="S8" s="226">
        <v>0</v>
      </c>
      <c r="T8" s="224">
        <v>0</v>
      </c>
      <c r="U8" s="225">
        <v>0</v>
      </c>
      <c r="V8" s="226">
        <v>0</v>
      </c>
      <c r="W8" s="226">
        <v>0</v>
      </c>
      <c r="X8" s="226">
        <v>0</v>
      </c>
      <c r="Y8" s="226">
        <v>0</v>
      </c>
      <c r="Z8" s="226">
        <v>0</v>
      </c>
      <c r="AA8" s="226">
        <v>0</v>
      </c>
      <c r="AB8" s="226">
        <v>0</v>
      </c>
      <c r="AC8" s="226">
        <v>0</v>
      </c>
      <c r="AD8" s="226">
        <v>0</v>
      </c>
      <c r="AE8" s="226">
        <v>0</v>
      </c>
      <c r="AF8" s="226">
        <v>0</v>
      </c>
      <c r="AG8" s="226">
        <v>0</v>
      </c>
      <c r="AH8" s="226">
        <v>0</v>
      </c>
      <c r="AI8" s="226">
        <v>0</v>
      </c>
      <c r="AJ8" s="226">
        <v>0</v>
      </c>
      <c r="AK8" s="226">
        <v>0</v>
      </c>
      <c r="AL8" s="226">
        <v>0</v>
      </c>
      <c r="AM8" s="226">
        <v>0</v>
      </c>
      <c r="AN8" s="226">
        <v>0</v>
      </c>
      <c r="AO8" s="226">
        <v>0</v>
      </c>
      <c r="AP8" s="226">
        <v>0</v>
      </c>
      <c r="AQ8" s="226">
        <v>0</v>
      </c>
      <c r="AR8" s="224">
        <v>0</v>
      </c>
      <c r="AS8" s="225">
        <v>0</v>
      </c>
      <c r="AT8" s="226">
        <v>0</v>
      </c>
      <c r="AU8" s="226">
        <v>0</v>
      </c>
      <c r="AV8" s="226">
        <v>0</v>
      </c>
      <c r="AW8" s="226">
        <v>0</v>
      </c>
      <c r="AX8" s="226">
        <v>0</v>
      </c>
      <c r="AY8" s="226">
        <v>0</v>
      </c>
      <c r="AZ8" s="226">
        <v>0</v>
      </c>
      <c r="BA8" s="226">
        <v>0</v>
      </c>
      <c r="BB8" s="224">
        <v>0</v>
      </c>
      <c r="BC8" s="225">
        <v>0</v>
      </c>
      <c r="BD8" s="226">
        <v>0</v>
      </c>
      <c r="BE8" s="226">
        <v>0</v>
      </c>
      <c r="BF8" s="226">
        <v>0</v>
      </c>
      <c r="BG8" s="226">
        <v>0</v>
      </c>
      <c r="BH8" s="226">
        <v>0</v>
      </c>
      <c r="BI8" s="226">
        <v>0</v>
      </c>
      <c r="BJ8" s="226">
        <v>0</v>
      </c>
      <c r="BK8" s="226">
        <v>0</v>
      </c>
      <c r="BL8" s="226">
        <v>0</v>
      </c>
      <c r="BM8" s="224">
        <v>0</v>
      </c>
      <c r="BN8" s="225">
        <v>0.15</v>
      </c>
      <c r="BO8" s="226">
        <v>0</v>
      </c>
      <c r="BP8" s="226">
        <v>0</v>
      </c>
      <c r="BQ8" s="226">
        <v>0</v>
      </c>
      <c r="BR8" s="226">
        <v>0</v>
      </c>
      <c r="BS8" s="226">
        <v>0</v>
      </c>
      <c r="BT8" s="226">
        <v>0.5</v>
      </c>
      <c r="BU8" s="226">
        <v>0</v>
      </c>
      <c r="BV8" s="226">
        <v>0</v>
      </c>
      <c r="BW8" s="226">
        <v>0</v>
      </c>
      <c r="BX8" s="226">
        <v>0</v>
      </c>
      <c r="BY8" s="226">
        <v>0</v>
      </c>
      <c r="BZ8" s="226">
        <v>0</v>
      </c>
      <c r="CA8" s="226">
        <v>0</v>
      </c>
      <c r="CB8" s="226">
        <v>0</v>
      </c>
      <c r="CC8" s="226">
        <v>0</v>
      </c>
      <c r="CD8" s="226">
        <v>0</v>
      </c>
      <c r="CE8" s="226">
        <v>0</v>
      </c>
      <c r="CF8" s="226">
        <v>0</v>
      </c>
      <c r="CG8" s="226">
        <v>0</v>
      </c>
      <c r="CH8" s="226">
        <v>0</v>
      </c>
      <c r="CI8" s="226">
        <v>0</v>
      </c>
      <c r="CJ8" s="226">
        <v>0</v>
      </c>
      <c r="CK8" s="226">
        <v>0</v>
      </c>
      <c r="CL8" s="226">
        <v>0</v>
      </c>
      <c r="CM8" s="226">
        <v>0</v>
      </c>
      <c r="CN8" s="226">
        <v>0</v>
      </c>
      <c r="CO8" s="226">
        <v>0</v>
      </c>
      <c r="CP8" s="226">
        <v>0</v>
      </c>
      <c r="CQ8" s="226">
        <v>0</v>
      </c>
      <c r="CR8" s="226">
        <v>0</v>
      </c>
      <c r="CS8" s="226">
        <v>0</v>
      </c>
      <c r="CT8" s="226">
        <v>0</v>
      </c>
      <c r="CU8" s="226">
        <v>0</v>
      </c>
      <c r="CV8" s="226">
        <v>0</v>
      </c>
      <c r="CW8" s="224">
        <v>0</v>
      </c>
    </row>
    <row r="9" spans="1:101" ht="15.75">
      <c r="A9" s="227"/>
      <c r="B9" s="223" t="s">
        <v>103</v>
      </c>
      <c r="C9" s="228">
        <v>359.84000000000003</v>
      </c>
      <c r="D9" s="229">
        <v>0</v>
      </c>
      <c r="E9" s="230">
        <v>0</v>
      </c>
      <c r="F9" s="230">
        <v>0</v>
      </c>
      <c r="G9" s="230">
        <v>0</v>
      </c>
      <c r="H9" s="230">
        <v>0</v>
      </c>
      <c r="I9" s="230">
        <v>0</v>
      </c>
      <c r="J9" s="230">
        <v>0</v>
      </c>
      <c r="K9" s="230">
        <v>0</v>
      </c>
      <c r="L9" s="230">
        <v>0</v>
      </c>
      <c r="M9" s="230">
        <v>0</v>
      </c>
      <c r="N9" s="230">
        <v>0</v>
      </c>
      <c r="O9" s="230">
        <v>0</v>
      </c>
      <c r="P9" s="230">
        <v>0</v>
      </c>
      <c r="Q9" s="230">
        <v>0</v>
      </c>
      <c r="R9" s="230">
        <v>0</v>
      </c>
      <c r="S9" s="230">
        <v>0</v>
      </c>
      <c r="T9" s="228">
        <v>0</v>
      </c>
      <c r="U9" s="229">
        <v>0</v>
      </c>
      <c r="V9" s="230">
        <v>0</v>
      </c>
      <c r="W9" s="230">
        <v>0</v>
      </c>
      <c r="X9" s="230">
        <v>0</v>
      </c>
      <c r="Y9" s="230">
        <v>0</v>
      </c>
      <c r="Z9" s="230">
        <v>0</v>
      </c>
      <c r="AA9" s="230">
        <v>0</v>
      </c>
      <c r="AB9" s="230">
        <v>0</v>
      </c>
      <c r="AC9" s="230">
        <v>0</v>
      </c>
      <c r="AD9" s="230">
        <v>0</v>
      </c>
      <c r="AE9" s="230">
        <v>0</v>
      </c>
      <c r="AF9" s="230">
        <v>0</v>
      </c>
      <c r="AG9" s="230">
        <v>0</v>
      </c>
      <c r="AH9" s="230">
        <v>0</v>
      </c>
      <c r="AI9" s="230">
        <v>0</v>
      </c>
      <c r="AJ9" s="230">
        <v>0</v>
      </c>
      <c r="AK9" s="230">
        <v>0</v>
      </c>
      <c r="AL9" s="230">
        <v>0</v>
      </c>
      <c r="AM9" s="230">
        <v>0</v>
      </c>
      <c r="AN9" s="230">
        <v>0</v>
      </c>
      <c r="AO9" s="230">
        <v>0</v>
      </c>
      <c r="AP9" s="230">
        <v>0</v>
      </c>
      <c r="AQ9" s="230">
        <v>0</v>
      </c>
      <c r="AR9" s="228">
        <v>0</v>
      </c>
      <c r="AS9" s="229">
        <v>0</v>
      </c>
      <c r="AT9" s="230">
        <v>0</v>
      </c>
      <c r="AU9" s="230">
        <v>0</v>
      </c>
      <c r="AV9" s="230">
        <v>0</v>
      </c>
      <c r="AW9" s="230">
        <v>0</v>
      </c>
      <c r="AX9" s="230">
        <v>0</v>
      </c>
      <c r="AY9" s="230">
        <v>0</v>
      </c>
      <c r="AZ9" s="230">
        <v>0</v>
      </c>
      <c r="BA9" s="230">
        <v>0</v>
      </c>
      <c r="BB9" s="228">
        <v>0</v>
      </c>
      <c r="BC9" s="229">
        <v>0</v>
      </c>
      <c r="BD9" s="230">
        <v>0</v>
      </c>
      <c r="BE9" s="230">
        <v>0</v>
      </c>
      <c r="BF9" s="230">
        <v>0</v>
      </c>
      <c r="BG9" s="230">
        <v>0</v>
      </c>
      <c r="BH9" s="230">
        <v>0</v>
      </c>
      <c r="BI9" s="230">
        <v>0</v>
      </c>
      <c r="BJ9" s="230">
        <v>0</v>
      </c>
      <c r="BK9" s="230">
        <v>0</v>
      </c>
      <c r="BL9" s="230">
        <v>0</v>
      </c>
      <c r="BM9" s="228">
        <v>0</v>
      </c>
      <c r="BN9" s="229">
        <v>82.72</v>
      </c>
      <c r="BO9" s="230">
        <v>0</v>
      </c>
      <c r="BP9" s="230">
        <v>0</v>
      </c>
      <c r="BQ9" s="230">
        <v>0</v>
      </c>
      <c r="BR9" s="230">
        <v>0</v>
      </c>
      <c r="BS9" s="230">
        <v>0</v>
      </c>
      <c r="BT9" s="230">
        <v>277.12</v>
      </c>
      <c r="BU9" s="230">
        <v>0</v>
      </c>
      <c r="BV9" s="230">
        <v>0</v>
      </c>
      <c r="BW9" s="230">
        <v>0</v>
      </c>
      <c r="BX9" s="230">
        <v>0</v>
      </c>
      <c r="BY9" s="230">
        <v>0</v>
      </c>
      <c r="BZ9" s="230">
        <v>0</v>
      </c>
      <c r="CA9" s="230">
        <v>0</v>
      </c>
      <c r="CB9" s="230">
        <v>0</v>
      </c>
      <c r="CC9" s="230">
        <v>0</v>
      </c>
      <c r="CD9" s="230">
        <v>0</v>
      </c>
      <c r="CE9" s="230">
        <v>0</v>
      </c>
      <c r="CF9" s="230">
        <v>0</v>
      </c>
      <c r="CG9" s="230">
        <v>0</v>
      </c>
      <c r="CH9" s="230">
        <v>0</v>
      </c>
      <c r="CI9" s="230">
        <v>0</v>
      </c>
      <c r="CJ9" s="230">
        <v>0</v>
      </c>
      <c r="CK9" s="230">
        <v>0</v>
      </c>
      <c r="CL9" s="230">
        <v>0</v>
      </c>
      <c r="CM9" s="230">
        <v>0</v>
      </c>
      <c r="CN9" s="230">
        <v>0</v>
      </c>
      <c r="CO9" s="230">
        <v>0</v>
      </c>
      <c r="CP9" s="230">
        <v>0</v>
      </c>
      <c r="CQ9" s="230">
        <v>0</v>
      </c>
      <c r="CR9" s="230">
        <v>0</v>
      </c>
      <c r="CS9" s="230">
        <v>0</v>
      </c>
      <c r="CT9" s="230">
        <v>0</v>
      </c>
      <c r="CU9" s="230">
        <v>0</v>
      </c>
      <c r="CV9" s="230">
        <v>0</v>
      </c>
      <c r="CW9" s="228">
        <v>0</v>
      </c>
    </row>
    <row r="10" spans="1:101" ht="15.75">
      <c r="A10" s="231" t="s">
        <v>108</v>
      </c>
      <c r="B10" s="232" t="s">
        <v>107</v>
      </c>
      <c r="C10" s="233">
        <v>0</v>
      </c>
      <c r="D10" s="234"/>
      <c r="E10" s="235"/>
      <c r="F10" s="236"/>
      <c r="G10" s="235"/>
      <c r="H10" s="236"/>
      <c r="I10" s="236"/>
      <c r="J10" s="235"/>
      <c r="K10" s="236"/>
      <c r="L10" s="236"/>
      <c r="M10" s="236"/>
      <c r="N10" s="236"/>
      <c r="O10" s="236"/>
      <c r="P10" s="235"/>
      <c r="Q10" s="236"/>
      <c r="R10" s="236"/>
      <c r="S10" s="236"/>
      <c r="T10" s="237"/>
      <c r="U10" s="234"/>
      <c r="V10" s="235"/>
      <c r="W10" s="235"/>
      <c r="X10" s="235"/>
      <c r="Y10" s="235"/>
      <c r="Z10" s="235"/>
      <c r="AA10" s="235"/>
      <c r="AB10" s="235"/>
      <c r="AC10" s="235"/>
      <c r="AD10" s="235"/>
      <c r="AE10" s="235"/>
      <c r="AF10" s="235"/>
      <c r="AG10" s="235"/>
      <c r="AH10" s="235"/>
      <c r="AI10" s="235"/>
      <c r="AJ10" s="235"/>
      <c r="AK10" s="235"/>
      <c r="AL10" s="235"/>
      <c r="AM10" s="235"/>
      <c r="AN10" s="235"/>
      <c r="AO10" s="235"/>
      <c r="AP10" s="235"/>
      <c r="AQ10" s="235"/>
      <c r="AR10" s="237"/>
      <c r="AS10" s="294"/>
      <c r="AT10" s="236"/>
      <c r="AU10" s="236"/>
      <c r="AV10" s="235"/>
      <c r="AW10" s="236"/>
      <c r="AX10" s="236"/>
      <c r="AY10" s="236"/>
      <c r="AZ10" s="236"/>
      <c r="BA10" s="235"/>
      <c r="BB10" s="239"/>
      <c r="BC10" s="234"/>
      <c r="BD10" s="236"/>
      <c r="BE10" s="236"/>
      <c r="BF10" s="236"/>
      <c r="BG10" s="236"/>
      <c r="BH10" s="236"/>
      <c r="BI10" s="236"/>
      <c r="BJ10" s="236"/>
      <c r="BK10" s="236"/>
      <c r="BL10" s="235"/>
      <c r="BM10" s="237"/>
      <c r="BN10" s="234"/>
      <c r="BO10" s="236"/>
      <c r="BP10" s="236"/>
      <c r="BQ10" s="236"/>
      <c r="BR10" s="235"/>
      <c r="BS10" s="236"/>
      <c r="BT10" s="236"/>
      <c r="BU10" s="235"/>
      <c r="BV10" s="236"/>
      <c r="BW10" s="235"/>
      <c r="BX10" s="236"/>
      <c r="BY10" s="236"/>
      <c r="BZ10" s="236"/>
      <c r="CA10" s="236"/>
      <c r="CB10" s="236"/>
      <c r="CC10" s="236"/>
      <c r="CD10" s="235"/>
      <c r="CE10" s="236"/>
      <c r="CF10" s="236"/>
      <c r="CG10" s="236"/>
      <c r="CH10" s="236"/>
      <c r="CI10" s="235"/>
      <c r="CJ10" s="235"/>
      <c r="CK10" s="236"/>
      <c r="CL10" s="236"/>
      <c r="CM10" s="235"/>
      <c r="CN10" s="235"/>
      <c r="CO10" s="235"/>
      <c r="CP10" s="235"/>
      <c r="CQ10" s="235"/>
      <c r="CR10" s="235"/>
      <c r="CS10" s="236"/>
      <c r="CT10" s="236"/>
      <c r="CU10" s="235"/>
      <c r="CV10" s="236"/>
      <c r="CW10" s="237"/>
    </row>
    <row r="11" spans="1:101" ht="15.75">
      <c r="A11" s="231"/>
      <c r="B11" s="232" t="s">
        <v>103</v>
      </c>
      <c r="C11" s="233">
        <v>0</v>
      </c>
      <c r="D11" s="234"/>
      <c r="E11" s="235"/>
      <c r="F11" s="236"/>
      <c r="G11" s="235"/>
      <c r="H11" s="236"/>
      <c r="I11" s="236"/>
      <c r="J11" s="235"/>
      <c r="K11" s="236"/>
      <c r="L11" s="236"/>
      <c r="M11" s="236"/>
      <c r="N11" s="236"/>
      <c r="O11" s="236"/>
      <c r="P11" s="235"/>
      <c r="Q11" s="236"/>
      <c r="R11" s="236"/>
      <c r="S11" s="236"/>
      <c r="T11" s="237"/>
      <c r="U11" s="234"/>
      <c r="V11" s="235"/>
      <c r="W11" s="235"/>
      <c r="X11" s="235"/>
      <c r="Y11" s="235"/>
      <c r="Z11" s="235"/>
      <c r="AA11" s="235"/>
      <c r="AB11" s="235"/>
      <c r="AC11" s="235"/>
      <c r="AD11" s="235"/>
      <c r="AE11" s="235"/>
      <c r="AF11" s="235"/>
      <c r="AG11" s="235"/>
      <c r="AH11" s="235"/>
      <c r="AI11" s="235"/>
      <c r="AJ11" s="235"/>
      <c r="AK11" s="235"/>
      <c r="AL11" s="235"/>
      <c r="AM11" s="235"/>
      <c r="AN11" s="235"/>
      <c r="AO11" s="235"/>
      <c r="AP11" s="235"/>
      <c r="AQ11" s="235"/>
      <c r="AR11" s="237"/>
      <c r="AS11" s="245"/>
      <c r="AT11" s="243"/>
      <c r="AU11" s="243"/>
      <c r="AV11" s="242"/>
      <c r="AW11" s="243"/>
      <c r="AX11" s="243"/>
      <c r="AY11" s="243"/>
      <c r="AZ11" s="243"/>
      <c r="BA11" s="242"/>
      <c r="BB11" s="244"/>
      <c r="BC11" s="234"/>
      <c r="BD11" s="235"/>
      <c r="BE11" s="235"/>
      <c r="BF11" s="235"/>
      <c r="BG11" s="235"/>
      <c r="BH11" s="235"/>
      <c r="BI11" s="235"/>
      <c r="BJ11" s="235"/>
      <c r="BK11" s="235"/>
      <c r="BL11" s="235"/>
      <c r="BM11" s="239"/>
      <c r="BN11" s="234"/>
      <c r="BO11" s="236"/>
      <c r="BP11" s="236"/>
      <c r="BQ11" s="236"/>
      <c r="BR11" s="235"/>
      <c r="BS11" s="236"/>
      <c r="BT11" s="236"/>
      <c r="BU11" s="235"/>
      <c r="BV11" s="236"/>
      <c r="BW11" s="235"/>
      <c r="BX11" s="236"/>
      <c r="BY11" s="236"/>
      <c r="BZ11" s="236"/>
      <c r="CA11" s="236"/>
      <c r="CB11" s="236"/>
      <c r="CC11" s="236"/>
      <c r="CD11" s="246"/>
      <c r="CE11" s="247"/>
      <c r="CF11" s="247"/>
      <c r="CG11" s="247"/>
      <c r="CH11" s="247"/>
      <c r="CI11" s="246"/>
      <c r="CJ11" s="246"/>
      <c r="CK11" s="247"/>
      <c r="CL11" s="247"/>
      <c r="CM11" s="246"/>
      <c r="CN11" s="246"/>
      <c r="CO11" s="246"/>
      <c r="CP11" s="246"/>
      <c r="CQ11" s="246"/>
      <c r="CR11" s="246"/>
      <c r="CS11" s="248"/>
      <c r="CT11" s="248"/>
      <c r="CU11" s="246"/>
      <c r="CV11" s="236"/>
      <c r="CW11" s="237"/>
    </row>
    <row r="12" spans="1:101" ht="15.75">
      <c r="A12" s="231" t="s">
        <v>109</v>
      </c>
      <c r="B12" s="232" t="s">
        <v>107</v>
      </c>
      <c r="C12" s="266">
        <v>0.65</v>
      </c>
      <c r="D12" s="249"/>
      <c r="E12" s="250"/>
      <c r="F12" s="248"/>
      <c r="G12" s="250"/>
      <c r="H12" s="248"/>
      <c r="I12" s="248"/>
      <c r="J12" s="250"/>
      <c r="K12" s="248"/>
      <c r="L12" s="248"/>
      <c r="M12" s="248"/>
      <c r="N12" s="248"/>
      <c r="O12" s="248"/>
      <c r="P12" s="250"/>
      <c r="Q12" s="248"/>
      <c r="R12" s="248"/>
      <c r="S12" s="248"/>
      <c r="T12" s="237"/>
      <c r="U12" s="249"/>
      <c r="V12" s="250"/>
      <c r="W12" s="250"/>
      <c r="X12" s="250"/>
      <c r="Y12" s="250"/>
      <c r="Z12" s="250"/>
      <c r="AA12" s="250"/>
      <c r="AB12" s="250"/>
      <c r="AC12" s="250"/>
      <c r="AD12" s="250"/>
      <c r="AE12" s="250"/>
      <c r="AF12" s="250"/>
      <c r="AG12" s="250"/>
      <c r="AH12" s="250"/>
      <c r="AI12" s="250"/>
      <c r="AJ12" s="250"/>
      <c r="AK12" s="250"/>
      <c r="AL12" s="250"/>
      <c r="AM12" s="250"/>
      <c r="AN12" s="250"/>
      <c r="AO12" s="250"/>
      <c r="AP12" s="250"/>
      <c r="AQ12" s="250"/>
      <c r="AR12" s="251"/>
      <c r="AS12" s="245"/>
      <c r="AT12" s="243"/>
      <c r="AU12" s="243"/>
      <c r="AV12" s="242"/>
      <c r="AW12" s="243"/>
      <c r="AX12" s="243"/>
      <c r="AY12" s="248"/>
      <c r="AZ12" s="243"/>
      <c r="BA12" s="242"/>
      <c r="BB12" s="357"/>
      <c r="BC12" s="249"/>
      <c r="BD12" s="250"/>
      <c r="BE12" s="250"/>
      <c r="BF12" s="250"/>
      <c r="BG12" s="250"/>
      <c r="BH12" s="250"/>
      <c r="BI12" s="250"/>
      <c r="BJ12" s="250"/>
      <c r="BK12" s="250"/>
      <c r="BL12" s="250"/>
      <c r="BM12" s="252"/>
      <c r="BN12" s="351">
        <v>0.15</v>
      </c>
      <c r="BO12" s="236"/>
      <c r="BP12" s="236"/>
      <c r="BQ12" s="236"/>
      <c r="BR12" s="235"/>
      <c r="BS12" s="236"/>
      <c r="BT12" s="351">
        <v>0.5</v>
      </c>
      <c r="BU12" s="235"/>
      <c r="BV12" s="236"/>
      <c r="BW12" s="235"/>
      <c r="BX12" s="236"/>
      <c r="BY12" s="236"/>
      <c r="BZ12" s="236"/>
      <c r="CA12" s="236"/>
      <c r="CB12" s="236"/>
      <c r="CC12" s="236"/>
      <c r="CD12" s="235"/>
      <c r="CE12" s="236"/>
      <c r="CF12" s="236"/>
      <c r="CG12" s="236"/>
      <c r="CH12" s="236"/>
      <c r="CI12" s="235"/>
      <c r="CJ12" s="235"/>
      <c r="CK12" s="236"/>
      <c r="CL12" s="236"/>
      <c r="CM12" s="235"/>
      <c r="CN12" s="235"/>
      <c r="CO12" s="235"/>
      <c r="CP12" s="235"/>
      <c r="CQ12" s="235"/>
      <c r="CR12" s="235"/>
      <c r="CS12" s="236"/>
      <c r="CT12" s="236"/>
      <c r="CU12" s="235"/>
      <c r="CV12" s="236"/>
      <c r="CW12" s="237"/>
    </row>
    <row r="13" spans="1:101" ht="15.75">
      <c r="A13" s="231"/>
      <c r="B13" s="232" t="s">
        <v>103</v>
      </c>
      <c r="C13" s="233">
        <v>359.84000000000003</v>
      </c>
      <c r="D13" s="245"/>
      <c r="E13" s="242"/>
      <c r="F13" s="242"/>
      <c r="G13" s="242"/>
      <c r="H13" s="242"/>
      <c r="I13" s="242"/>
      <c r="J13" s="242"/>
      <c r="K13" s="242"/>
      <c r="L13" s="242"/>
      <c r="M13" s="242"/>
      <c r="N13" s="242"/>
      <c r="O13" s="242"/>
      <c r="P13" s="242"/>
      <c r="Q13" s="242"/>
      <c r="R13" s="242"/>
      <c r="S13" s="242"/>
      <c r="T13" s="244"/>
      <c r="U13" s="245"/>
      <c r="V13" s="242"/>
      <c r="W13" s="242"/>
      <c r="X13" s="242"/>
      <c r="Y13" s="242"/>
      <c r="Z13" s="242"/>
      <c r="AA13" s="242"/>
      <c r="AB13" s="242"/>
      <c r="AC13" s="242"/>
      <c r="AD13" s="242"/>
      <c r="AE13" s="242"/>
      <c r="AF13" s="242"/>
      <c r="AG13" s="242"/>
      <c r="AH13" s="242"/>
      <c r="AI13" s="242"/>
      <c r="AJ13" s="242"/>
      <c r="AK13" s="242"/>
      <c r="AL13" s="242"/>
      <c r="AM13" s="242"/>
      <c r="AN13" s="242"/>
      <c r="AO13" s="242"/>
      <c r="AP13" s="242"/>
      <c r="AQ13" s="242"/>
      <c r="AR13" s="253"/>
      <c r="AS13" s="245"/>
      <c r="AT13" s="242"/>
      <c r="AU13" s="242"/>
      <c r="AV13" s="242"/>
      <c r="AW13" s="242"/>
      <c r="AX13" s="242"/>
      <c r="AY13" s="242"/>
      <c r="AZ13" s="242"/>
      <c r="BA13" s="242"/>
      <c r="BB13" s="244"/>
      <c r="BC13" s="245"/>
      <c r="BD13" s="242"/>
      <c r="BE13" s="242"/>
      <c r="BF13" s="242"/>
      <c r="BG13" s="242"/>
      <c r="BH13" s="242"/>
      <c r="BI13" s="242"/>
      <c r="BJ13" s="242"/>
      <c r="BK13" s="242"/>
      <c r="BL13" s="242"/>
      <c r="BM13" s="244"/>
      <c r="BN13" s="351">
        <v>82.72</v>
      </c>
      <c r="BO13" s="242"/>
      <c r="BP13" s="242"/>
      <c r="BQ13" s="242"/>
      <c r="BR13" s="242"/>
      <c r="BS13" s="242"/>
      <c r="BT13" s="351">
        <v>277.12</v>
      </c>
      <c r="BU13" s="242"/>
      <c r="BV13" s="242"/>
      <c r="BW13" s="242"/>
      <c r="BX13" s="242"/>
      <c r="BY13" s="242"/>
      <c r="BZ13" s="242"/>
      <c r="CA13" s="242"/>
      <c r="CB13" s="242"/>
      <c r="CC13" s="242"/>
      <c r="CD13" s="242"/>
      <c r="CE13" s="242"/>
      <c r="CF13" s="242"/>
      <c r="CG13" s="242"/>
      <c r="CH13" s="242"/>
      <c r="CI13" s="242"/>
      <c r="CJ13" s="242"/>
      <c r="CK13" s="242"/>
      <c r="CL13" s="242"/>
      <c r="CM13" s="242"/>
      <c r="CN13" s="242"/>
      <c r="CO13" s="242"/>
      <c r="CP13" s="242"/>
      <c r="CQ13" s="242"/>
      <c r="CR13" s="242"/>
      <c r="CS13" s="242"/>
      <c r="CT13" s="242"/>
      <c r="CU13" s="242"/>
      <c r="CV13" s="243"/>
      <c r="CW13" s="253"/>
    </row>
    <row r="14" spans="1:101" ht="15.75" customHeight="1">
      <c r="A14" s="332" t="s">
        <v>110</v>
      </c>
      <c r="B14" s="232"/>
      <c r="C14" s="233"/>
      <c r="D14" s="245"/>
      <c r="E14" s="242"/>
      <c r="F14" s="242"/>
      <c r="G14" s="242"/>
      <c r="H14" s="242"/>
      <c r="I14" s="242"/>
      <c r="J14" s="242"/>
      <c r="K14" s="242"/>
      <c r="L14" s="242"/>
      <c r="M14" s="242"/>
      <c r="N14" s="242"/>
      <c r="O14" s="242"/>
      <c r="P14" s="242"/>
      <c r="Q14" s="242"/>
      <c r="R14" s="242"/>
      <c r="S14" s="242"/>
      <c r="T14" s="244"/>
      <c r="U14" s="245"/>
      <c r="V14" s="242"/>
      <c r="W14" s="242"/>
      <c r="X14" s="242"/>
      <c r="Y14" s="242"/>
      <c r="Z14" s="242"/>
      <c r="AA14" s="242"/>
      <c r="AB14" s="242"/>
      <c r="AC14" s="242"/>
      <c r="AD14" s="242"/>
      <c r="AE14" s="242"/>
      <c r="AF14" s="242"/>
      <c r="AG14" s="242"/>
      <c r="AH14" s="242"/>
      <c r="AI14" s="242"/>
      <c r="AJ14" s="242"/>
      <c r="AK14" s="242"/>
      <c r="AL14" s="242"/>
      <c r="AM14" s="242"/>
      <c r="AN14" s="242"/>
      <c r="AO14" s="242"/>
      <c r="AP14" s="242"/>
      <c r="AQ14" s="242"/>
      <c r="AR14" s="253"/>
      <c r="AS14" s="245"/>
      <c r="AT14" s="242"/>
      <c r="AU14" s="242"/>
      <c r="AV14" s="242"/>
      <c r="AW14" s="242"/>
      <c r="AX14" s="242"/>
      <c r="AY14" s="242"/>
      <c r="AZ14" s="242"/>
      <c r="BA14" s="242"/>
      <c r="BB14" s="244"/>
      <c r="BC14" s="245"/>
      <c r="BD14" s="242"/>
      <c r="BE14" s="242"/>
      <c r="BF14" s="242"/>
      <c r="BG14" s="242"/>
      <c r="BH14" s="242"/>
      <c r="BI14" s="242"/>
      <c r="BJ14" s="242"/>
      <c r="BK14" s="242"/>
      <c r="BL14" s="242"/>
      <c r="BM14" s="244"/>
      <c r="BN14" s="245"/>
      <c r="BO14" s="242"/>
      <c r="BP14" s="242"/>
      <c r="BQ14" s="242"/>
      <c r="BR14" s="242"/>
      <c r="BS14" s="242"/>
      <c r="BT14" s="242"/>
      <c r="BU14" s="242"/>
      <c r="BV14" s="242"/>
      <c r="BW14" s="242"/>
      <c r="BX14" s="242"/>
      <c r="BY14" s="242"/>
      <c r="BZ14" s="242"/>
      <c r="CA14" s="242"/>
      <c r="CB14" s="242"/>
      <c r="CC14" s="242"/>
      <c r="CD14" s="242"/>
      <c r="CE14" s="242"/>
      <c r="CF14" s="242"/>
      <c r="CG14" s="242"/>
      <c r="CH14" s="242"/>
      <c r="CI14" s="242"/>
      <c r="CJ14" s="242"/>
      <c r="CK14" s="242"/>
      <c r="CL14" s="242"/>
      <c r="CM14" s="242"/>
      <c r="CN14" s="242"/>
      <c r="CO14" s="242"/>
      <c r="CP14" s="242"/>
      <c r="CQ14" s="242"/>
      <c r="CR14" s="242"/>
      <c r="CS14" s="242"/>
      <c r="CT14" s="242"/>
      <c r="CU14" s="242"/>
      <c r="CV14" s="243"/>
      <c r="CW14" s="253"/>
    </row>
    <row r="15" spans="1:101" ht="15.75" customHeight="1">
      <c r="A15" s="331" t="s">
        <v>111</v>
      </c>
      <c r="B15" s="236" t="s">
        <v>112</v>
      </c>
      <c r="C15" s="233">
        <v>0</v>
      </c>
      <c r="D15" s="249"/>
      <c r="E15" s="250"/>
      <c r="F15" s="257"/>
      <c r="G15" s="250"/>
      <c r="H15" s="257"/>
      <c r="I15" s="257"/>
      <c r="J15" s="250"/>
      <c r="K15" s="257"/>
      <c r="L15" s="257"/>
      <c r="M15" s="257"/>
      <c r="N15" s="257"/>
      <c r="O15" s="257"/>
      <c r="P15" s="250"/>
      <c r="Q15" s="250"/>
      <c r="R15" s="250"/>
      <c r="S15" s="250"/>
      <c r="T15" s="252"/>
      <c r="U15" s="249"/>
      <c r="V15" s="250"/>
      <c r="W15" s="250"/>
      <c r="X15" s="250"/>
      <c r="Y15" s="250"/>
      <c r="Z15" s="250"/>
      <c r="AA15" s="250"/>
      <c r="AB15" s="250"/>
      <c r="AC15" s="250"/>
      <c r="AD15" s="250"/>
      <c r="AE15" s="250"/>
      <c r="AF15" s="250"/>
      <c r="AG15" s="250"/>
      <c r="AH15" s="250"/>
      <c r="AI15" s="250"/>
      <c r="AJ15" s="250"/>
      <c r="AK15" s="250"/>
      <c r="AL15" s="250"/>
      <c r="AM15" s="250"/>
      <c r="AN15" s="250"/>
      <c r="AO15" s="250"/>
      <c r="AP15" s="250"/>
      <c r="AQ15" s="250"/>
      <c r="AR15" s="251"/>
      <c r="AS15" s="249"/>
      <c r="AT15" s="250"/>
      <c r="AU15" s="250"/>
      <c r="AV15" s="250"/>
      <c r="AW15" s="250"/>
      <c r="AX15" s="250"/>
      <c r="AY15" s="250"/>
      <c r="AZ15" s="250"/>
      <c r="BA15" s="250"/>
      <c r="BB15" s="252"/>
      <c r="BC15" s="249"/>
      <c r="BD15" s="250"/>
      <c r="BE15" s="250"/>
      <c r="BF15" s="250"/>
      <c r="BG15" s="250"/>
      <c r="BH15" s="250"/>
      <c r="BI15" s="250"/>
      <c r="BJ15" s="250"/>
      <c r="BK15" s="250"/>
      <c r="BL15" s="250"/>
      <c r="BM15" s="252"/>
      <c r="BN15" s="234"/>
      <c r="BO15" s="235"/>
      <c r="BP15" s="235"/>
      <c r="BQ15" s="235"/>
      <c r="BR15" s="235"/>
      <c r="BS15" s="235"/>
      <c r="BT15" s="250"/>
      <c r="BU15" s="235"/>
      <c r="BV15" s="235"/>
      <c r="BW15" s="235"/>
      <c r="BX15" s="235"/>
      <c r="BY15" s="235"/>
      <c r="BZ15" s="235"/>
      <c r="CA15" s="235"/>
      <c r="CB15" s="235"/>
      <c r="CC15" s="235"/>
      <c r="CD15" s="235"/>
      <c r="CE15" s="235"/>
      <c r="CF15" s="235"/>
      <c r="CG15" s="235"/>
      <c r="CH15" s="235"/>
      <c r="CI15" s="235"/>
      <c r="CJ15" s="235"/>
      <c r="CK15" s="235"/>
      <c r="CL15" s="235"/>
      <c r="CM15" s="235"/>
      <c r="CN15" s="235"/>
      <c r="CO15" s="235"/>
      <c r="CP15" s="235"/>
      <c r="CQ15" s="235"/>
      <c r="CR15" s="235"/>
      <c r="CS15" s="235"/>
      <c r="CT15" s="235"/>
      <c r="CU15" s="235"/>
      <c r="CV15" s="236"/>
      <c r="CW15" s="237"/>
    </row>
    <row r="16" spans="1:101" ht="15.75" customHeight="1">
      <c r="A16" s="331" t="s">
        <v>113</v>
      </c>
      <c r="B16" s="236" t="s">
        <v>103</v>
      </c>
      <c r="C16" s="233">
        <v>0</v>
      </c>
      <c r="D16" s="249"/>
      <c r="E16" s="250"/>
      <c r="F16" s="257"/>
      <c r="G16" s="250"/>
      <c r="H16" s="257"/>
      <c r="I16" s="257"/>
      <c r="J16" s="250"/>
      <c r="K16" s="257"/>
      <c r="L16" s="257"/>
      <c r="M16" s="257"/>
      <c r="N16" s="257"/>
      <c r="O16" s="257"/>
      <c r="P16" s="250"/>
      <c r="Q16" s="250"/>
      <c r="R16" s="250"/>
      <c r="S16" s="250"/>
      <c r="T16" s="252"/>
      <c r="U16" s="249"/>
      <c r="V16" s="250"/>
      <c r="W16" s="250"/>
      <c r="X16" s="250"/>
      <c r="Y16" s="250"/>
      <c r="Z16" s="250"/>
      <c r="AA16" s="250"/>
      <c r="AB16" s="250"/>
      <c r="AC16" s="250"/>
      <c r="AD16" s="250"/>
      <c r="AE16" s="250"/>
      <c r="AF16" s="250"/>
      <c r="AG16" s="250"/>
      <c r="AH16" s="250"/>
      <c r="AI16" s="250"/>
      <c r="AJ16" s="250"/>
      <c r="AK16" s="250"/>
      <c r="AL16" s="250"/>
      <c r="AM16" s="250"/>
      <c r="AN16" s="250"/>
      <c r="AO16" s="250"/>
      <c r="AP16" s="250"/>
      <c r="AQ16" s="250"/>
      <c r="AR16" s="251"/>
      <c r="AS16" s="249"/>
      <c r="AT16" s="250"/>
      <c r="AU16" s="250"/>
      <c r="AV16" s="250"/>
      <c r="AW16" s="250"/>
      <c r="AX16" s="250"/>
      <c r="AY16" s="250"/>
      <c r="AZ16" s="250"/>
      <c r="BA16" s="250"/>
      <c r="BB16" s="252"/>
      <c r="BC16" s="249"/>
      <c r="BD16" s="250"/>
      <c r="BE16" s="250"/>
      <c r="BF16" s="250"/>
      <c r="BG16" s="250"/>
      <c r="BH16" s="250"/>
      <c r="BI16" s="250"/>
      <c r="BJ16" s="250"/>
      <c r="BK16" s="250"/>
      <c r="BL16" s="250"/>
      <c r="BM16" s="252"/>
      <c r="BN16" s="234"/>
      <c r="BO16" s="235"/>
      <c r="BP16" s="235"/>
      <c r="BQ16" s="235"/>
      <c r="BR16" s="235"/>
      <c r="BS16" s="235"/>
      <c r="BT16" s="250"/>
      <c r="BU16" s="235"/>
      <c r="BV16" s="235"/>
      <c r="BW16" s="235"/>
      <c r="BX16" s="235"/>
      <c r="BY16" s="235"/>
      <c r="BZ16" s="235"/>
      <c r="CA16" s="235"/>
      <c r="CB16" s="235"/>
      <c r="CC16" s="235"/>
      <c r="CD16" s="235"/>
      <c r="CE16" s="235"/>
      <c r="CF16" s="235"/>
      <c r="CG16" s="235"/>
      <c r="CH16" s="235"/>
      <c r="CI16" s="235"/>
      <c r="CJ16" s="235"/>
      <c r="CK16" s="235"/>
      <c r="CL16" s="235"/>
      <c r="CM16" s="235"/>
      <c r="CN16" s="235"/>
      <c r="CO16" s="235"/>
      <c r="CP16" s="235"/>
      <c r="CQ16" s="235"/>
      <c r="CR16" s="235"/>
      <c r="CS16" s="235"/>
      <c r="CT16" s="235"/>
      <c r="CU16" s="235"/>
      <c r="CV16" s="236"/>
      <c r="CW16" s="237"/>
    </row>
    <row r="17" spans="1:101" ht="15.75" customHeight="1">
      <c r="A17" s="332" t="s">
        <v>114</v>
      </c>
      <c r="B17" s="236" t="s">
        <v>115</v>
      </c>
      <c r="C17" s="233">
        <v>0</v>
      </c>
      <c r="D17" s="249"/>
      <c r="E17" s="250"/>
      <c r="F17" s="257"/>
      <c r="G17" s="250"/>
      <c r="H17" s="257"/>
      <c r="I17" s="257"/>
      <c r="J17" s="250"/>
      <c r="K17" s="257"/>
      <c r="L17" s="257"/>
      <c r="M17" s="257"/>
      <c r="N17" s="257"/>
      <c r="O17" s="257"/>
      <c r="P17" s="250"/>
      <c r="Q17" s="250"/>
      <c r="R17" s="250"/>
      <c r="S17" s="250"/>
      <c r="T17" s="252"/>
      <c r="U17" s="249"/>
      <c r="V17" s="250"/>
      <c r="W17" s="250"/>
      <c r="X17" s="250"/>
      <c r="Y17" s="250"/>
      <c r="Z17" s="250"/>
      <c r="AA17" s="250"/>
      <c r="AB17" s="250"/>
      <c r="AC17" s="250"/>
      <c r="AD17" s="250"/>
      <c r="AE17" s="250"/>
      <c r="AF17" s="250"/>
      <c r="AG17" s="250"/>
      <c r="AH17" s="250"/>
      <c r="AI17" s="250"/>
      <c r="AJ17" s="250"/>
      <c r="AK17" s="250"/>
      <c r="AL17" s="250"/>
      <c r="AM17" s="250"/>
      <c r="AN17" s="250"/>
      <c r="AO17" s="250"/>
      <c r="AP17" s="250"/>
      <c r="AQ17" s="250"/>
      <c r="AR17" s="251"/>
      <c r="AS17" s="249"/>
      <c r="AT17" s="250"/>
      <c r="AU17" s="250"/>
      <c r="AV17" s="250"/>
      <c r="AW17" s="250"/>
      <c r="AX17" s="250"/>
      <c r="AY17" s="250"/>
      <c r="AZ17" s="250"/>
      <c r="BA17" s="250"/>
      <c r="BB17" s="252"/>
      <c r="BC17" s="249"/>
      <c r="BD17" s="250"/>
      <c r="BE17" s="250"/>
      <c r="BF17" s="250"/>
      <c r="BG17" s="250"/>
      <c r="BH17" s="250"/>
      <c r="BI17" s="250"/>
      <c r="BJ17" s="250"/>
      <c r="BK17" s="250"/>
      <c r="BL17" s="250"/>
      <c r="BM17" s="252"/>
      <c r="BN17" s="234"/>
      <c r="BO17" s="235"/>
      <c r="BP17" s="235"/>
      <c r="BQ17" s="235"/>
      <c r="BR17" s="235"/>
      <c r="BS17" s="235"/>
      <c r="BT17" s="250"/>
      <c r="BU17" s="235"/>
      <c r="BV17" s="235"/>
      <c r="BW17" s="235"/>
      <c r="BX17" s="235"/>
      <c r="BY17" s="235"/>
      <c r="BZ17" s="235"/>
      <c r="CA17" s="235"/>
      <c r="CB17" s="235"/>
      <c r="CC17" s="235"/>
      <c r="CD17" s="235"/>
      <c r="CE17" s="235"/>
      <c r="CF17" s="235"/>
      <c r="CG17" s="235"/>
      <c r="CH17" s="235"/>
      <c r="CI17" s="235"/>
      <c r="CJ17" s="235"/>
      <c r="CK17" s="235"/>
      <c r="CL17" s="235"/>
      <c r="CM17" s="235"/>
      <c r="CN17" s="235"/>
      <c r="CO17" s="235"/>
      <c r="CP17" s="235"/>
      <c r="CQ17" s="235"/>
      <c r="CR17" s="235"/>
      <c r="CS17" s="235"/>
      <c r="CT17" s="235"/>
      <c r="CU17" s="235"/>
      <c r="CV17" s="236"/>
      <c r="CW17" s="237"/>
    </row>
    <row r="18" spans="1:101" ht="15.75" customHeight="1">
      <c r="A18" s="332"/>
      <c r="B18" s="236" t="s">
        <v>103</v>
      </c>
      <c r="C18" s="233">
        <v>0</v>
      </c>
      <c r="D18" s="249"/>
      <c r="E18" s="250"/>
      <c r="F18" s="257"/>
      <c r="G18" s="250"/>
      <c r="H18" s="257"/>
      <c r="I18" s="257"/>
      <c r="J18" s="250"/>
      <c r="K18" s="257"/>
      <c r="L18" s="257"/>
      <c r="M18" s="257"/>
      <c r="N18" s="257"/>
      <c r="O18" s="257"/>
      <c r="P18" s="250"/>
      <c r="Q18" s="250"/>
      <c r="R18" s="250"/>
      <c r="S18" s="250"/>
      <c r="T18" s="252"/>
      <c r="U18" s="249"/>
      <c r="V18" s="250"/>
      <c r="W18" s="250"/>
      <c r="X18" s="250"/>
      <c r="Y18" s="250"/>
      <c r="Z18" s="250"/>
      <c r="AA18" s="250"/>
      <c r="AB18" s="250"/>
      <c r="AC18" s="250"/>
      <c r="AD18" s="250"/>
      <c r="AE18" s="250"/>
      <c r="AF18" s="250"/>
      <c r="AG18" s="250"/>
      <c r="AH18" s="250"/>
      <c r="AI18" s="250"/>
      <c r="AJ18" s="250"/>
      <c r="AK18" s="250"/>
      <c r="AL18" s="250"/>
      <c r="AM18" s="250"/>
      <c r="AN18" s="250"/>
      <c r="AO18" s="250"/>
      <c r="AP18" s="250"/>
      <c r="AQ18" s="250"/>
      <c r="AR18" s="251"/>
      <c r="AS18" s="249"/>
      <c r="AT18" s="250"/>
      <c r="AU18" s="250"/>
      <c r="AV18" s="250"/>
      <c r="AW18" s="250"/>
      <c r="AX18" s="250"/>
      <c r="AY18" s="250"/>
      <c r="AZ18" s="250"/>
      <c r="BA18" s="250"/>
      <c r="BB18" s="252"/>
      <c r="BC18" s="249"/>
      <c r="BD18" s="250"/>
      <c r="BE18" s="250"/>
      <c r="BF18" s="250"/>
      <c r="BG18" s="250"/>
      <c r="BH18" s="250"/>
      <c r="BI18" s="250"/>
      <c r="BJ18" s="250"/>
      <c r="BK18" s="250"/>
      <c r="BL18" s="250"/>
      <c r="BM18" s="252"/>
      <c r="BN18" s="234"/>
      <c r="BO18" s="235"/>
      <c r="BP18" s="235"/>
      <c r="BQ18" s="235"/>
      <c r="BR18" s="235"/>
      <c r="BS18" s="235"/>
      <c r="BT18" s="250"/>
      <c r="BU18" s="235"/>
      <c r="BV18" s="235"/>
      <c r="BW18" s="235"/>
      <c r="BX18" s="235"/>
      <c r="BY18" s="235"/>
      <c r="BZ18" s="235"/>
      <c r="CA18" s="235"/>
      <c r="CB18" s="235"/>
      <c r="CC18" s="235"/>
      <c r="CD18" s="235"/>
      <c r="CE18" s="235"/>
      <c r="CF18" s="235"/>
      <c r="CG18" s="235"/>
      <c r="CH18" s="235"/>
      <c r="CI18" s="235"/>
      <c r="CJ18" s="235"/>
      <c r="CK18" s="235"/>
      <c r="CL18" s="235"/>
      <c r="CM18" s="235"/>
      <c r="CN18" s="235"/>
      <c r="CO18" s="235"/>
      <c r="CP18" s="235"/>
      <c r="CQ18" s="235"/>
      <c r="CR18" s="235"/>
      <c r="CS18" s="235"/>
      <c r="CT18" s="235"/>
      <c r="CU18" s="235"/>
      <c r="CV18" s="236"/>
      <c r="CW18" s="237"/>
    </row>
    <row r="19" spans="1:101" ht="15.75" customHeight="1">
      <c r="A19" s="332" t="s">
        <v>116</v>
      </c>
      <c r="B19" s="236" t="s">
        <v>117</v>
      </c>
      <c r="C19" s="233">
        <v>0</v>
      </c>
      <c r="D19" s="249"/>
      <c r="E19" s="250"/>
      <c r="F19" s="257"/>
      <c r="G19" s="250"/>
      <c r="H19" s="257"/>
      <c r="I19" s="257"/>
      <c r="J19" s="250"/>
      <c r="K19" s="257"/>
      <c r="L19" s="257"/>
      <c r="M19" s="257"/>
      <c r="N19" s="257"/>
      <c r="O19" s="257"/>
      <c r="P19" s="250"/>
      <c r="Q19" s="250"/>
      <c r="R19" s="250"/>
      <c r="S19" s="250"/>
      <c r="T19" s="252"/>
      <c r="U19" s="249"/>
      <c r="V19" s="250"/>
      <c r="W19" s="250"/>
      <c r="X19" s="250"/>
      <c r="Y19" s="250"/>
      <c r="Z19" s="250"/>
      <c r="AA19" s="250"/>
      <c r="AB19" s="250"/>
      <c r="AC19" s="250"/>
      <c r="AD19" s="250"/>
      <c r="AE19" s="250"/>
      <c r="AF19" s="250"/>
      <c r="AG19" s="250"/>
      <c r="AH19" s="250"/>
      <c r="AI19" s="250"/>
      <c r="AJ19" s="250"/>
      <c r="AK19" s="250"/>
      <c r="AL19" s="250"/>
      <c r="AM19" s="250"/>
      <c r="AN19" s="250"/>
      <c r="AO19" s="250"/>
      <c r="AP19" s="250"/>
      <c r="AQ19" s="250"/>
      <c r="AR19" s="251"/>
      <c r="AS19" s="249"/>
      <c r="AT19" s="250"/>
      <c r="AU19" s="250"/>
      <c r="AV19" s="250"/>
      <c r="AW19" s="250"/>
      <c r="AX19" s="250"/>
      <c r="AY19" s="250"/>
      <c r="AZ19" s="250"/>
      <c r="BA19" s="250"/>
      <c r="BB19" s="252"/>
      <c r="BC19" s="249"/>
      <c r="BD19" s="250"/>
      <c r="BE19" s="250"/>
      <c r="BF19" s="250"/>
      <c r="BG19" s="250"/>
      <c r="BH19" s="250"/>
      <c r="BI19" s="250"/>
      <c r="BJ19" s="250"/>
      <c r="BK19" s="250"/>
      <c r="BL19" s="250"/>
      <c r="BM19" s="252"/>
      <c r="BN19" s="234"/>
      <c r="BO19" s="235"/>
      <c r="BP19" s="235"/>
      <c r="BQ19" s="235"/>
      <c r="BR19" s="235"/>
      <c r="BS19" s="235"/>
      <c r="BT19" s="250"/>
      <c r="BU19" s="235"/>
      <c r="BV19" s="235"/>
      <c r="BW19" s="235"/>
      <c r="BX19" s="235"/>
      <c r="BY19" s="235"/>
      <c r="BZ19" s="235"/>
      <c r="CA19" s="235"/>
      <c r="CB19" s="235"/>
      <c r="CC19" s="235"/>
      <c r="CD19" s="235"/>
      <c r="CE19" s="235"/>
      <c r="CF19" s="235"/>
      <c r="CG19" s="235"/>
      <c r="CH19" s="235"/>
      <c r="CI19" s="235"/>
      <c r="CJ19" s="235"/>
      <c r="CK19" s="235"/>
      <c r="CL19" s="235"/>
      <c r="CM19" s="235"/>
      <c r="CN19" s="235"/>
      <c r="CO19" s="235"/>
      <c r="CP19" s="235"/>
      <c r="CQ19" s="235"/>
      <c r="CR19" s="235"/>
      <c r="CS19" s="235"/>
      <c r="CT19" s="235"/>
      <c r="CU19" s="235"/>
      <c r="CV19" s="236"/>
      <c r="CW19" s="237"/>
    </row>
    <row r="20" spans="1:101" ht="15.75" customHeight="1">
      <c r="A20" s="332" t="s">
        <v>118</v>
      </c>
      <c r="B20" s="236" t="s">
        <v>103</v>
      </c>
      <c r="C20" s="233">
        <v>0</v>
      </c>
      <c r="D20" s="249"/>
      <c r="E20" s="250"/>
      <c r="F20" s="257"/>
      <c r="G20" s="250"/>
      <c r="H20" s="257"/>
      <c r="I20" s="257"/>
      <c r="J20" s="250"/>
      <c r="K20" s="257"/>
      <c r="L20" s="257"/>
      <c r="M20" s="257"/>
      <c r="N20" s="257"/>
      <c r="O20" s="257"/>
      <c r="P20" s="250"/>
      <c r="Q20" s="250"/>
      <c r="R20" s="250"/>
      <c r="S20" s="250"/>
      <c r="T20" s="252"/>
      <c r="U20" s="249"/>
      <c r="V20" s="250"/>
      <c r="W20" s="250"/>
      <c r="X20" s="250"/>
      <c r="Y20" s="250"/>
      <c r="Z20" s="250"/>
      <c r="AA20" s="250"/>
      <c r="AB20" s="250"/>
      <c r="AC20" s="250"/>
      <c r="AD20" s="250"/>
      <c r="AE20" s="250"/>
      <c r="AF20" s="250"/>
      <c r="AG20" s="250"/>
      <c r="AH20" s="250"/>
      <c r="AI20" s="250"/>
      <c r="AJ20" s="250"/>
      <c r="AK20" s="250"/>
      <c r="AL20" s="250"/>
      <c r="AM20" s="250"/>
      <c r="AN20" s="250"/>
      <c r="AO20" s="250"/>
      <c r="AP20" s="250"/>
      <c r="AQ20" s="250"/>
      <c r="AR20" s="251"/>
      <c r="AS20" s="249"/>
      <c r="AT20" s="250"/>
      <c r="AU20" s="250"/>
      <c r="AV20" s="250"/>
      <c r="AW20" s="250"/>
      <c r="AX20" s="250"/>
      <c r="AY20" s="250"/>
      <c r="AZ20" s="250"/>
      <c r="BA20" s="250"/>
      <c r="BB20" s="252"/>
      <c r="BC20" s="249"/>
      <c r="BD20" s="250"/>
      <c r="BE20" s="250"/>
      <c r="BF20" s="250"/>
      <c r="BG20" s="250"/>
      <c r="BH20" s="250"/>
      <c r="BI20" s="250"/>
      <c r="BJ20" s="250"/>
      <c r="BK20" s="250"/>
      <c r="BL20" s="250"/>
      <c r="BM20" s="252"/>
      <c r="BN20" s="234"/>
      <c r="BO20" s="235"/>
      <c r="BP20" s="235"/>
      <c r="BQ20" s="235"/>
      <c r="BR20" s="235"/>
      <c r="BS20" s="235"/>
      <c r="BT20" s="250"/>
      <c r="BU20" s="235"/>
      <c r="BV20" s="235"/>
      <c r="BW20" s="235"/>
      <c r="BX20" s="235"/>
      <c r="BY20" s="235"/>
      <c r="BZ20" s="235"/>
      <c r="CA20" s="235"/>
      <c r="CB20" s="235"/>
      <c r="CC20" s="235"/>
      <c r="CD20" s="235"/>
      <c r="CE20" s="235"/>
      <c r="CF20" s="235"/>
      <c r="CG20" s="235"/>
      <c r="CH20" s="235"/>
      <c r="CI20" s="235"/>
      <c r="CJ20" s="235"/>
      <c r="CK20" s="235"/>
      <c r="CL20" s="235"/>
      <c r="CM20" s="235"/>
      <c r="CN20" s="235"/>
      <c r="CO20" s="235"/>
      <c r="CP20" s="235"/>
      <c r="CQ20" s="235"/>
      <c r="CR20" s="235"/>
      <c r="CS20" s="235"/>
      <c r="CT20" s="235"/>
      <c r="CU20" s="235"/>
      <c r="CV20" s="236"/>
      <c r="CW20" s="237"/>
    </row>
    <row r="21" spans="1:101" ht="15.75" customHeight="1">
      <c r="A21" s="332" t="s">
        <v>119</v>
      </c>
      <c r="B21" s="236" t="s">
        <v>117</v>
      </c>
      <c r="C21" s="233">
        <v>0</v>
      </c>
      <c r="D21" s="249"/>
      <c r="E21" s="250"/>
      <c r="F21" s="257"/>
      <c r="G21" s="250"/>
      <c r="H21" s="257"/>
      <c r="I21" s="257"/>
      <c r="J21" s="250"/>
      <c r="K21" s="257"/>
      <c r="L21" s="257"/>
      <c r="M21" s="257"/>
      <c r="N21" s="257"/>
      <c r="O21" s="257"/>
      <c r="P21" s="250"/>
      <c r="Q21" s="250"/>
      <c r="R21" s="250"/>
      <c r="S21" s="250"/>
      <c r="T21" s="252"/>
      <c r="U21" s="249"/>
      <c r="V21" s="250"/>
      <c r="W21" s="250"/>
      <c r="X21" s="250"/>
      <c r="Y21" s="250"/>
      <c r="Z21" s="250"/>
      <c r="AA21" s="250"/>
      <c r="AB21" s="250"/>
      <c r="AC21" s="250"/>
      <c r="AD21" s="250"/>
      <c r="AE21" s="250"/>
      <c r="AF21" s="250"/>
      <c r="AG21" s="250"/>
      <c r="AH21" s="250"/>
      <c r="AI21" s="250"/>
      <c r="AJ21" s="250"/>
      <c r="AK21" s="250"/>
      <c r="AL21" s="250"/>
      <c r="AM21" s="250"/>
      <c r="AN21" s="250"/>
      <c r="AO21" s="250"/>
      <c r="AP21" s="250"/>
      <c r="AQ21" s="250"/>
      <c r="AR21" s="251"/>
      <c r="AS21" s="249"/>
      <c r="AT21" s="250"/>
      <c r="AU21" s="250"/>
      <c r="AV21" s="250"/>
      <c r="AW21" s="250"/>
      <c r="AX21" s="250"/>
      <c r="AY21" s="250"/>
      <c r="AZ21" s="250"/>
      <c r="BA21" s="250"/>
      <c r="BB21" s="252"/>
      <c r="BC21" s="249"/>
      <c r="BD21" s="250"/>
      <c r="BE21" s="250"/>
      <c r="BF21" s="250"/>
      <c r="BG21" s="250"/>
      <c r="BH21" s="250"/>
      <c r="BI21" s="250"/>
      <c r="BJ21" s="250"/>
      <c r="BK21" s="250"/>
      <c r="BL21" s="250"/>
      <c r="BM21" s="252"/>
      <c r="BN21" s="234"/>
      <c r="BO21" s="235"/>
      <c r="BP21" s="235"/>
      <c r="BQ21" s="235"/>
      <c r="BR21" s="235"/>
      <c r="BS21" s="235"/>
      <c r="BT21" s="250"/>
      <c r="BU21" s="235"/>
      <c r="BV21" s="235"/>
      <c r="BW21" s="235"/>
      <c r="BX21" s="235"/>
      <c r="BY21" s="235"/>
      <c r="BZ21" s="235"/>
      <c r="CA21" s="235"/>
      <c r="CB21" s="235"/>
      <c r="CC21" s="235"/>
      <c r="CD21" s="235"/>
      <c r="CE21" s="235"/>
      <c r="CF21" s="235"/>
      <c r="CG21" s="235"/>
      <c r="CH21" s="235"/>
      <c r="CI21" s="235"/>
      <c r="CJ21" s="235"/>
      <c r="CK21" s="235"/>
      <c r="CL21" s="235"/>
      <c r="CM21" s="235"/>
      <c r="CN21" s="235"/>
      <c r="CO21" s="235"/>
      <c r="CP21" s="235"/>
      <c r="CQ21" s="235"/>
      <c r="CR21" s="235"/>
      <c r="CS21" s="235"/>
      <c r="CT21" s="235"/>
      <c r="CU21" s="235"/>
      <c r="CV21" s="236"/>
      <c r="CW21" s="237"/>
    </row>
    <row r="22" spans="1:101" ht="15.75" customHeight="1">
      <c r="A22" s="332" t="s">
        <v>120</v>
      </c>
      <c r="B22" s="236" t="s">
        <v>103</v>
      </c>
      <c r="C22" s="233">
        <v>0</v>
      </c>
      <c r="D22" s="249"/>
      <c r="E22" s="250"/>
      <c r="F22" s="257"/>
      <c r="G22" s="250"/>
      <c r="H22" s="257"/>
      <c r="I22" s="257"/>
      <c r="J22" s="250"/>
      <c r="K22" s="257"/>
      <c r="L22" s="257"/>
      <c r="M22" s="257"/>
      <c r="N22" s="257"/>
      <c r="O22" s="257"/>
      <c r="P22" s="250"/>
      <c r="Q22" s="250"/>
      <c r="R22" s="250"/>
      <c r="S22" s="250"/>
      <c r="T22" s="252"/>
      <c r="U22" s="249"/>
      <c r="V22" s="250"/>
      <c r="W22" s="250"/>
      <c r="X22" s="250"/>
      <c r="Y22" s="250"/>
      <c r="Z22" s="250"/>
      <c r="AA22" s="250"/>
      <c r="AB22" s="250"/>
      <c r="AC22" s="250"/>
      <c r="AD22" s="250"/>
      <c r="AE22" s="250"/>
      <c r="AF22" s="250"/>
      <c r="AG22" s="250"/>
      <c r="AH22" s="250"/>
      <c r="AI22" s="250"/>
      <c r="AJ22" s="250"/>
      <c r="AK22" s="250"/>
      <c r="AL22" s="250"/>
      <c r="AM22" s="250"/>
      <c r="AN22" s="250"/>
      <c r="AO22" s="250"/>
      <c r="AP22" s="250"/>
      <c r="AQ22" s="250"/>
      <c r="AR22" s="251"/>
      <c r="AS22" s="249"/>
      <c r="AT22" s="250"/>
      <c r="AU22" s="250"/>
      <c r="AV22" s="250"/>
      <c r="AW22" s="250"/>
      <c r="AX22" s="250"/>
      <c r="AY22" s="250"/>
      <c r="AZ22" s="250"/>
      <c r="BA22" s="250"/>
      <c r="BB22" s="252"/>
      <c r="BC22" s="249"/>
      <c r="BD22" s="250"/>
      <c r="BE22" s="250"/>
      <c r="BF22" s="250"/>
      <c r="BG22" s="250"/>
      <c r="BH22" s="250"/>
      <c r="BI22" s="250"/>
      <c r="BJ22" s="250"/>
      <c r="BK22" s="250"/>
      <c r="BL22" s="250"/>
      <c r="BM22" s="252"/>
      <c r="BN22" s="234"/>
      <c r="BO22" s="235"/>
      <c r="BP22" s="235"/>
      <c r="BQ22" s="235"/>
      <c r="BR22" s="235"/>
      <c r="BS22" s="235"/>
      <c r="BT22" s="250"/>
      <c r="BU22" s="235"/>
      <c r="BV22" s="235"/>
      <c r="BW22" s="235"/>
      <c r="BX22" s="235"/>
      <c r="BY22" s="235"/>
      <c r="BZ22" s="235"/>
      <c r="CA22" s="235"/>
      <c r="CB22" s="235"/>
      <c r="CC22" s="235"/>
      <c r="CD22" s="235"/>
      <c r="CE22" s="235"/>
      <c r="CF22" s="235"/>
      <c r="CG22" s="235"/>
      <c r="CH22" s="235"/>
      <c r="CI22" s="235"/>
      <c r="CJ22" s="235"/>
      <c r="CK22" s="235"/>
      <c r="CL22" s="235"/>
      <c r="CM22" s="235"/>
      <c r="CN22" s="235"/>
      <c r="CO22" s="235"/>
      <c r="CP22" s="235"/>
      <c r="CQ22" s="235"/>
      <c r="CR22" s="235"/>
      <c r="CS22" s="235"/>
      <c r="CT22" s="235"/>
      <c r="CU22" s="235"/>
      <c r="CV22" s="236"/>
      <c r="CW22" s="237"/>
    </row>
    <row r="23" spans="1:101" ht="15.75" customHeight="1">
      <c r="A23" s="332" t="s">
        <v>121</v>
      </c>
      <c r="B23" s="236" t="s">
        <v>122</v>
      </c>
      <c r="C23" s="233">
        <v>0</v>
      </c>
      <c r="D23" s="249"/>
      <c r="E23" s="250"/>
      <c r="F23" s="257"/>
      <c r="G23" s="250"/>
      <c r="H23" s="257"/>
      <c r="I23" s="257"/>
      <c r="J23" s="250"/>
      <c r="K23" s="257"/>
      <c r="L23" s="257"/>
      <c r="M23" s="257"/>
      <c r="N23" s="257"/>
      <c r="O23" s="257"/>
      <c r="P23" s="250"/>
      <c r="Q23" s="250"/>
      <c r="R23" s="250"/>
      <c r="S23" s="250"/>
      <c r="T23" s="252"/>
      <c r="U23" s="249"/>
      <c r="V23" s="250"/>
      <c r="W23" s="250"/>
      <c r="X23" s="250"/>
      <c r="Y23" s="250"/>
      <c r="Z23" s="250"/>
      <c r="AA23" s="250"/>
      <c r="AB23" s="250"/>
      <c r="AC23" s="250"/>
      <c r="AD23" s="250"/>
      <c r="AE23" s="250"/>
      <c r="AF23" s="250"/>
      <c r="AG23" s="250"/>
      <c r="AH23" s="250"/>
      <c r="AI23" s="250"/>
      <c r="AJ23" s="250"/>
      <c r="AK23" s="250"/>
      <c r="AL23" s="250"/>
      <c r="AM23" s="250"/>
      <c r="AN23" s="250"/>
      <c r="AO23" s="250"/>
      <c r="AP23" s="250"/>
      <c r="AQ23" s="250"/>
      <c r="AR23" s="251"/>
      <c r="AS23" s="249"/>
      <c r="AT23" s="250"/>
      <c r="AU23" s="250"/>
      <c r="AV23" s="250"/>
      <c r="AW23" s="250"/>
      <c r="AX23" s="250"/>
      <c r="AY23" s="250"/>
      <c r="AZ23" s="250"/>
      <c r="BA23" s="250"/>
      <c r="BB23" s="252"/>
      <c r="BC23" s="249"/>
      <c r="BD23" s="250"/>
      <c r="BE23" s="250"/>
      <c r="BF23" s="250"/>
      <c r="BG23" s="250"/>
      <c r="BH23" s="250"/>
      <c r="BI23" s="250"/>
      <c r="BJ23" s="250"/>
      <c r="BK23" s="250"/>
      <c r="BL23" s="250"/>
      <c r="BM23" s="252"/>
      <c r="BN23" s="234"/>
      <c r="BO23" s="235"/>
      <c r="BP23" s="235"/>
      <c r="BQ23" s="235"/>
      <c r="BR23" s="235"/>
      <c r="BS23" s="235"/>
      <c r="BT23" s="250"/>
      <c r="BU23" s="235"/>
      <c r="BV23" s="235"/>
      <c r="BW23" s="235"/>
      <c r="BX23" s="235"/>
      <c r="BY23" s="235"/>
      <c r="BZ23" s="235"/>
      <c r="CA23" s="235"/>
      <c r="CB23" s="235"/>
      <c r="CC23" s="235"/>
      <c r="CD23" s="235"/>
      <c r="CE23" s="235"/>
      <c r="CF23" s="235"/>
      <c r="CG23" s="235"/>
      <c r="CH23" s="235"/>
      <c r="CI23" s="235"/>
      <c r="CJ23" s="235"/>
      <c r="CK23" s="235"/>
      <c r="CL23" s="235"/>
      <c r="CM23" s="235"/>
      <c r="CN23" s="235"/>
      <c r="CO23" s="235"/>
      <c r="CP23" s="235"/>
      <c r="CQ23" s="235"/>
      <c r="CR23" s="235"/>
      <c r="CS23" s="235"/>
      <c r="CT23" s="235"/>
      <c r="CU23" s="235"/>
      <c r="CV23" s="236"/>
      <c r="CW23" s="237"/>
    </row>
    <row r="24" spans="1:101" ht="15.75" customHeight="1">
      <c r="A24" s="332"/>
      <c r="B24" s="236" t="s">
        <v>103</v>
      </c>
      <c r="C24" s="233">
        <v>0</v>
      </c>
      <c r="D24" s="249"/>
      <c r="E24" s="250"/>
      <c r="F24" s="257"/>
      <c r="G24" s="250"/>
      <c r="H24" s="257"/>
      <c r="I24" s="257"/>
      <c r="J24" s="250"/>
      <c r="K24" s="257"/>
      <c r="L24" s="257"/>
      <c r="M24" s="257"/>
      <c r="N24" s="257"/>
      <c r="O24" s="257"/>
      <c r="P24" s="250"/>
      <c r="Q24" s="250"/>
      <c r="R24" s="250"/>
      <c r="S24" s="250"/>
      <c r="T24" s="252"/>
      <c r="U24" s="249"/>
      <c r="V24" s="250"/>
      <c r="W24" s="250"/>
      <c r="X24" s="250"/>
      <c r="Y24" s="250"/>
      <c r="Z24" s="250"/>
      <c r="AA24" s="250"/>
      <c r="AB24" s="250"/>
      <c r="AC24" s="250"/>
      <c r="AD24" s="250"/>
      <c r="AE24" s="250"/>
      <c r="AF24" s="250"/>
      <c r="AG24" s="250"/>
      <c r="AH24" s="250"/>
      <c r="AI24" s="250"/>
      <c r="AJ24" s="250"/>
      <c r="AK24" s="250"/>
      <c r="AL24" s="250"/>
      <c r="AM24" s="250"/>
      <c r="AN24" s="250"/>
      <c r="AO24" s="250"/>
      <c r="AP24" s="250"/>
      <c r="AQ24" s="250"/>
      <c r="AR24" s="251"/>
      <c r="AS24" s="249"/>
      <c r="AT24" s="250"/>
      <c r="AU24" s="250"/>
      <c r="AV24" s="250"/>
      <c r="AW24" s="250"/>
      <c r="AX24" s="250"/>
      <c r="AY24" s="250"/>
      <c r="AZ24" s="250"/>
      <c r="BA24" s="250"/>
      <c r="BB24" s="252"/>
      <c r="BC24" s="249"/>
      <c r="BD24" s="250"/>
      <c r="BE24" s="250"/>
      <c r="BF24" s="250"/>
      <c r="BG24" s="250"/>
      <c r="BH24" s="250"/>
      <c r="BI24" s="250"/>
      <c r="BJ24" s="250"/>
      <c r="BK24" s="250"/>
      <c r="BL24" s="250"/>
      <c r="BM24" s="252"/>
      <c r="BN24" s="234"/>
      <c r="BO24" s="235"/>
      <c r="BP24" s="235"/>
      <c r="BQ24" s="235"/>
      <c r="BR24" s="235"/>
      <c r="BS24" s="235"/>
      <c r="BT24" s="250"/>
      <c r="BU24" s="235"/>
      <c r="BV24" s="235"/>
      <c r="BW24" s="235"/>
      <c r="BX24" s="235"/>
      <c r="BY24" s="235"/>
      <c r="BZ24" s="235"/>
      <c r="CA24" s="235"/>
      <c r="CB24" s="235"/>
      <c r="CC24" s="235"/>
      <c r="CD24" s="235"/>
      <c r="CE24" s="235"/>
      <c r="CF24" s="235"/>
      <c r="CG24" s="235"/>
      <c r="CH24" s="235"/>
      <c r="CI24" s="235"/>
      <c r="CJ24" s="235"/>
      <c r="CK24" s="235"/>
      <c r="CL24" s="235"/>
      <c r="CM24" s="235"/>
      <c r="CN24" s="235"/>
      <c r="CO24" s="235"/>
      <c r="CP24" s="235"/>
      <c r="CQ24" s="235"/>
      <c r="CR24" s="235"/>
      <c r="CS24" s="235"/>
      <c r="CT24" s="235"/>
      <c r="CU24" s="235"/>
      <c r="CV24" s="236"/>
      <c r="CW24" s="237"/>
    </row>
    <row r="25" spans="1:101" ht="15.75" customHeight="1">
      <c r="A25" s="332" t="s">
        <v>123</v>
      </c>
      <c r="B25" s="236" t="s">
        <v>103</v>
      </c>
      <c r="C25" s="233">
        <v>0</v>
      </c>
      <c r="D25" s="249"/>
      <c r="E25" s="250"/>
      <c r="F25" s="257"/>
      <c r="G25" s="250"/>
      <c r="H25" s="257"/>
      <c r="I25" s="257"/>
      <c r="J25" s="250"/>
      <c r="K25" s="257"/>
      <c r="L25" s="257"/>
      <c r="M25" s="257"/>
      <c r="N25" s="257"/>
      <c r="O25" s="257"/>
      <c r="P25" s="250"/>
      <c r="Q25" s="250"/>
      <c r="R25" s="250"/>
      <c r="S25" s="250"/>
      <c r="T25" s="252"/>
      <c r="U25" s="249"/>
      <c r="V25" s="250"/>
      <c r="W25" s="250"/>
      <c r="X25" s="250"/>
      <c r="Y25" s="250"/>
      <c r="Z25" s="250"/>
      <c r="AA25" s="250"/>
      <c r="AB25" s="250"/>
      <c r="AC25" s="250"/>
      <c r="AD25" s="250"/>
      <c r="AE25" s="250"/>
      <c r="AF25" s="250"/>
      <c r="AG25" s="250"/>
      <c r="AH25" s="250"/>
      <c r="AI25" s="250"/>
      <c r="AJ25" s="250"/>
      <c r="AK25" s="250"/>
      <c r="AL25" s="250"/>
      <c r="AM25" s="250"/>
      <c r="AN25" s="250"/>
      <c r="AO25" s="250"/>
      <c r="AP25" s="250"/>
      <c r="AQ25" s="250"/>
      <c r="AR25" s="251"/>
      <c r="AS25" s="249"/>
      <c r="AT25" s="250"/>
      <c r="AU25" s="250"/>
      <c r="AV25" s="250"/>
      <c r="AW25" s="250"/>
      <c r="AX25" s="250"/>
      <c r="AY25" s="250"/>
      <c r="AZ25" s="250"/>
      <c r="BA25" s="250"/>
      <c r="BB25" s="252"/>
      <c r="BC25" s="249"/>
      <c r="BD25" s="250"/>
      <c r="BE25" s="250"/>
      <c r="BF25" s="250"/>
      <c r="BG25" s="250"/>
      <c r="BH25" s="250"/>
      <c r="BI25" s="250"/>
      <c r="BJ25" s="250"/>
      <c r="BK25" s="250"/>
      <c r="BL25" s="250"/>
      <c r="BM25" s="252"/>
      <c r="BN25" s="234"/>
      <c r="BO25" s="235"/>
      <c r="BP25" s="235"/>
      <c r="BQ25" s="235"/>
      <c r="BR25" s="235"/>
      <c r="BS25" s="235"/>
      <c r="BT25" s="250"/>
      <c r="BU25" s="235"/>
      <c r="BV25" s="235"/>
      <c r="BW25" s="235"/>
      <c r="BX25" s="235"/>
      <c r="BY25" s="235"/>
      <c r="BZ25" s="235"/>
      <c r="CA25" s="235"/>
      <c r="CB25" s="235"/>
      <c r="CC25" s="235"/>
      <c r="CD25" s="235"/>
      <c r="CE25" s="235"/>
      <c r="CF25" s="235"/>
      <c r="CG25" s="235"/>
      <c r="CH25" s="235"/>
      <c r="CI25" s="235"/>
      <c r="CJ25" s="235"/>
      <c r="CK25" s="235"/>
      <c r="CL25" s="235"/>
      <c r="CM25" s="235"/>
      <c r="CN25" s="235"/>
      <c r="CO25" s="235"/>
      <c r="CP25" s="235"/>
      <c r="CQ25" s="235"/>
      <c r="CR25" s="235"/>
      <c r="CS25" s="235"/>
      <c r="CT25" s="235"/>
      <c r="CU25" s="235"/>
      <c r="CV25" s="236"/>
      <c r="CW25" s="237"/>
    </row>
    <row r="26" spans="1:101" ht="15.75" customHeight="1">
      <c r="A26" s="488" t="s">
        <v>124</v>
      </c>
      <c r="B26" s="241" t="s">
        <v>105</v>
      </c>
      <c r="C26" s="268">
        <v>13</v>
      </c>
      <c r="D26" s="269">
        <v>1</v>
      </c>
      <c r="E26" s="260">
        <v>1</v>
      </c>
      <c r="F26" s="333"/>
      <c r="G26" s="260">
        <v>1</v>
      </c>
      <c r="H26" s="333"/>
      <c r="I26" s="333">
        <v>1</v>
      </c>
      <c r="J26" s="260"/>
      <c r="K26" s="333"/>
      <c r="L26" s="333"/>
      <c r="M26" s="333"/>
      <c r="N26" s="333">
        <v>1</v>
      </c>
      <c r="O26" s="333">
        <v>1</v>
      </c>
      <c r="P26" s="260"/>
      <c r="Q26" s="260"/>
      <c r="R26" s="260"/>
      <c r="S26" s="260"/>
      <c r="T26" s="281"/>
      <c r="U26" s="269"/>
      <c r="V26" s="260"/>
      <c r="W26" s="260"/>
      <c r="X26" s="260"/>
      <c r="Y26" s="260"/>
      <c r="Z26" s="260"/>
      <c r="AA26" s="260"/>
      <c r="AB26" s="260">
        <v>1</v>
      </c>
      <c r="AC26" s="260"/>
      <c r="AD26" s="260"/>
      <c r="AE26" s="260"/>
      <c r="AF26" s="260"/>
      <c r="AG26" s="260"/>
      <c r="AH26" s="260"/>
      <c r="AI26" s="260"/>
      <c r="AJ26" s="260"/>
      <c r="AK26" s="260"/>
      <c r="AL26" s="260"/>
      <c r="AM26" s="260"/>
      <c r="AN26" s="260"/>
      <c r="AO26" s="260"/>
      <c r="AP26" s="260"/>
      <c r="AQ26" s="260"/>
      <c r="AR26" s="334"/>
      <c r="AS26" s="269"/>
      <c r="AT26" s="260"/>
      <c r="AU26" s="260"/>
      <c r="AV26" s="260"/>
      <c r="AW26" s="260"/>
      <c r="AX26" s="260"/>
      <c r="AY26" s="260"/>
      <c r="AZ26" s="260"/>
      <c r="BA26" s="260"/>
      <c r="BB26" s="281"/>
      <c r="BC26" s="269"/>
      <c r="BD26" s="260"/>
      <c r="BE26" s="260"/>
      <c r="BF26" s="260"/>
      <c r="BG26" s="260"/>
      <c r="BH26" s="260"/>
      <c r="BI26" s="260"/>
      <c r="BJ26" s="260"/>
      <c r="BK26" s="260"/>
      <c r="BL26" s="260"/>
      <c r="BM26" s="281"/>
      <c r="BN26" s="269"/>
      <c r="BO26" s="260"/>
      <c r="BP26" s="260"/>
      <c r="BQ26" s="260"/>
      <c r="BR26" s="260"/>
      <c r="BS26" s="260"/>
      <c r="BT26" s="260">
        <v>1</v>
      </c>
      <c r="BU26" s="260"/>
      <c r="BV26" s="260"/>
      <c r="BW26" s="260"/>
      <c r="BX26" s="260"/>
      <c r="BY26" s="260"/>
      <c r="BZ26" s="260"/>
      <c r="CA26" s="260"/>
      <c r="CB26" s="260"/>
      <c r="CC26" s="260"/>
      <c r="CD26" s="260"/>
      <c r="CE26" s="260"/>
      <c r="CF26" s="260"/>
      <c r="CG26" s="260"/>
      <c r="CH26" s="260"/>
      <c r="CI26" s="260"/>
      <c r="CJ26" s="260"/>
      <c r="CK26" s="260"/>
      <c r="CL26" s="260"/>
      <c r="CM26" s="260"/>
      <c r="CN26" s="260"/>
      <c r="CO26" s="260">
        <v>1</v>
      </c>
      <c r="CP26" s="260">
        <v>1</v>
      </c>
      <c r="CQ26" s="260">
        <v>1</v>
      </c>
      <c r="CR26" s="260">
        <v>1</v>
      </c>
      <c r="CS26" s="260">
        <v>1</v>
      </c>
      <c r="CT26" s="260"/>
      <c r="CU26" s="260"/>
      <c r="CV26" s="270"/>
      <c r="CW26" s="334"/>
    </row>
    <row r="27" spans="1:101" ht="15.75" customHeight="1">
      <c r="A27" s="488"/>
      <c r="B27" s="261" t="s">
        <v>103</v>
      </c>
      <c r="C27" s="233">
        <v>772.68</v>
      </c>
      <c r="D27" s="352">
        <v>13.96</v>
      </c>
      <c r="E27" s="263">
        <v>0.28999999999999998</v>
      </c>
      <c r="F27" s="263">
        <v>0</v>
      </c>
      <c r="G27" s="263">
        <v>16.93</v>
      </c>
      <c r="H27" s="263">
        <v>0</v>
      </c>
      <c r="I27" s="263">
        <v>27.459999999999997</v>
      </c>
      <c r="J27" s="263">
        <v>0</v>
      </c>
      <c r="K27" s="263">
        <v>0</v>
      </c>
      <c r="L27" s="263">
        <v>0</v>
      </c>
      <c r="M27" s="263">
        <v>0</v>
      </c>
      <c r="N27" s="263">
        <v>0.62</v>
      </c>
      <c r="O27" s="263">
        <v>2.97</v>
      </c>
      <c r="P27" s="263">
        <v>0</v>
      </c>
      <c r="Q27" s="263">
        <v>0</v>
      </c>
      <c r="R27" s="263">
        <v>0</v>
      </c>
      <c r="S27" s="263">
        <v>0</v>
      </c>
      <c r="T27" s="233">
        <v>0</v>
      </c>
      <c r="U27" s="352">
        <v>0</v>
      </c>
      <c r="V27" s="263">
        <v>0</v>
      </c>
      <c r="W27" s="263">
        <v>0</v>
      </c>
      <c r="X27" s="263">
        <v>0</v>
      </c>
      <c r="Y27" s="263">
        <v>0</v>
      </c>
      <c r="Z27" s="263">
        <v>0</v>
      </c>
      <c r="AA27" s="263">
        <v>0</v>
      </c>
      <c r="AB27" s="263">
        <v>274.05</v>
      </c>
      <c r="AC27" s="263">
        <v>0</v>
      </c>
      <c r="AD27" s="263">
        <v>0</v>
      </c>
      <c r="AE27" s="263">
        <v>0</v>
      </c>
      <c r="AF27" s="263">
        <v>0</v>
      </c>
      <c r="AG27" s="263">
        <v>0</v>
      </c>
      <c r="AH27" s="263">
        <v>0</v>
      </c>
      <c r="AI27" s="263">
        <v>0</v>
      </c>
      <c r="AJ27" s="263">
        <v>0</v>
      </c>
      <c r="AK27" s="263">
        <v>0</v>
      </c>
      <c r="AL27" s="263">
        <v>0</v>
      </c>
      <c r="AM27" s="263">
        <v>0</v>
      </c>
      <c r="AN27" s="263">
        <v>0</v>
      </c>
      <c r="AO27" s="263">
        <v>0</v>
      </c>
      <c r="AP27" s="263">
        <v>0</v>
      </c>
      <c r="AQ27" s="263">
        <v>0</v>
      </c>
      <c r="AR27" s="233">
        <v>0</v>
      </c>
      <c r="AS27" s="352">
        <v>0</v>
      </c>
      <c r="AT27" s="263">
        <v>0</v>
      </c>
      <c r="AU27" s="263">
        <v>0</v>
      </c>
      <c r="AV27" s="263">
        <v>0</v>
      </c>
      <c r="AW27" s="263">
        <v>0</v>
      </c>
      <c r="AX27" s="263">
        <v>0</v>
      </c>
      <c r="AY27" s="263">
        <v>0</v>
      </c>
      <c r="AZ27" s="263">
        <v>0</v>
      </c>
      <c r="BA27" s="263">
        <v>0</v>
      </c>
      <c r="BB27" s="233">
        <v>0</v>
      </c>
      <c r="BC27" s="352">
        <v>0</v>
      </c>
      <c r="BD27" s="263">
        <v>0</v>
      </c>
      <c r="BE27" s="263">
        <v>0</v>
      </c>
      <c r="BF27" s="263">
        <v>0</v>
      </c>
      <c r="BG27" s="263">
        <v>0</v>
      </c>
      <c r="BH27" s="263">
        <v>0</v>
      </c>
      <c r="BI27" s="263">
        <v>0</v>
      </c>
      <c r="BJ27" s="263">
        <v>0</v>
      </c>
      <c r="BK27" s="263">
        <v>0</v>
      </c>
      <c r="BL27" s="263">
        <v>0</v>
      </c>
      <c r="BM27" s="233">
        <v>0</v>
      </c>
      <c r="BN27" s="352">
        <v>0</v>
      </c>
      <c r="BO27" s="263">
        <v>0</v>
      </c>
      <c r="BP27" s="263">
        <v>0</v>
      </c>
      <c r="BQ27" s="263">
        <v>0</v>
      </c>
      <c r="BR27" s="263">
        <v>0</v>
      </c>
      <c r="BS27" s="263">
        <v>0</v>
      </c>
      <c r="BT27" s="263">
        <v>27.45</v>
      </c>
      <c r="BU27" s="263">
        <v>0</v>
      </c>
      <c r="BV27" s="263">
        <v>0</v>
      </c>
      <c r="BW27" s="263">
        <v>0</v>
      </c>
      <c r="BX27" s="263">
        <v>0</v>
      </c>
      <c r="BY27" s="263">
        <v>0</v>
      </c>
      <c r="BZ27" s="263">
        <v>0</v>
      </c>
      <c r="CA27" s="263">
        <v>0</v>
      </c>
      <c r="CB27" s="263">
        <v>0</v>
      </c>
      <c r="CC27" s="263">
        <v>0</v>
      </c>
      <c r="CD27" s="263">
        <v>0</v>
      </c>
      <c r="CE27" s="263">
        <v>0</v>
      </c>
      <c r="CF27" s="263">
        <v>0</v>
      </c>
      <c r="CG27" s="263">
        <v>0</v>
      </c>
      <c r="CH27" s="263">
        <v>0</v>
      </c>
      <c r="CI27" s="263">
        <v>0</v>
      </c>
      <c r="CJ27" s="263">
        <v>0</v>
      </c>
      <c r="CK27" s="263">
        <v>0</v>
      </c>
      <c r="CL27" s="263">
        <v>0</v>
      </c>
      <c r="CM27" s="263">
        <v>0</v>
      </c>
      <c r="CN27" s="263">
        <v>0</v>
      </c>
      <c r="CO27" s="263">
        <v>207.95999999999998</v>
      </c>
      <c r="CP27" s="263">
        <v>27.16</v>
      </c>
      <c r="CQ27" s="263">
        <v>27.16</v>
      </c>
      <c r="CR27" s="263">
        <v>76.099999999999994</v>
      </c>
      <c r="CS27" s="263">
        <v>70.569999999999993</v>
      </c>
      <c r="CT27" s="263">
        <v>0</v>
      </c>
      <c r="CU27" s="263">
        <v>0</v>
      </c>
      <c r="CV27" s="263">
        <v>0</v>
      </c>
      <c r="CW27" s="233">
        <v>0</v>
      </c>
    </row>
    <row r="28" spans="1:101" ht="15.75" customHeight="1">
      <c r="A28" s="489" t="s">
        <v>125</v>
      </c>
      <c r="B28" s="261" t="s">
        <v>107</v>
      </c>
      <c r="C28" s="265">
        <v>0.1845</v>
      </c>
      <c r="D28" s="365"/>
      <c r="E28" s="355">
        <v>2.0000000000000001E-4</v>
      </c>
      <c r="F28" s="366"/>
      <c r="G28" s="355">
        <v>9.5999999999999992E-3</v>
      </c>
      <c r="H28" s="366"/>
      <c r="I28" s="355">
        <v>2.6700000000000002E-2</v>
      </c>
      <c r="J28" s="367"/>
      <c r="K28" s="257"/>
      <c r="L28" s="257"/>
      <c r="M28" s="368"/>
      <c r="N28" s="369"/>
      <c r="O28" s="355"/>
      <c r="P28" s="367"/>
      <c r="Q28" s="250"/>
      <c r="R28" s="250"/>
      <c r="S28" s="250"/>
      <c r="T28" s="252"/>
      <c r="U28" s="249"/>
      <c r="V28" s="250"/>
      <c r="W28" s="250"/>
      <c r="X28" s="250"/>
      <c r="Y28" s="250"/>
      <c r="Z28" s="250"/>
      <c r="AA28" s="370"/>
      <c r="AB28" s="355"/>
      <c r="AC28" s="367"/>
      <c r="AD28" s="250"/>
      <c r="AE28" s="250"/>
      <c r="AF28" s="250"/>
      <c r="AG28" s="250"/>
      <c r="AH28" s="250"/>
      <c r="AI28" s="250"/>
      <c r="AJ28" s="250"/>
      <c r="AK28" s="250"/>
      <c r="AL28" s="250"/>
      <c r="AM28" s="250"/>
      <c r="AN28" s="250"/>
      <c r="AO28" s="250"/>
      <c r="AP28" s="250"/>
      <c r="AQ28" s="250"/>
      <c r="AR28" s="251"/>
      <c r="AS28" s="249"/>
      <c r="AT28" s="250"/>
      <c r="AU28" s="250"/>
      <c r="AV28" s="250"/>
      <c r="AW28" s="250"/>
      <c r="AX28" s="250"/>
      <c r="AY28" s="250"/>
      <c r="AZ28" s="250"/>
      <c r="BA28" s="250"/>
      <c r="BB28" s="252"/>
      <c r="BC28" s="249"/>
      <c r="BD28" s="250"/>
      <c r="BE28" s="250"/>
      <c r="BF28" s="250"/>
      <c r="BG28" s="250"/>
      <c r="BH28" s="250"/>
      <c r="BI28" s="250"/>
      <c r="BJ28" s="250"/>
      <c r="BK28" s="250"/>
      <c r="BL28" s="250"/>
      <c r="BM28" s="252"/>
      <c r="BN28" s="234"/>
      <c r="BO28" s="235"/>
      <c r="BP28" s="235"/>
      <c r="BQ28" s="235"/>
      <c r="BR28" s="235"/>
      <c r="BS28" s="354"/>
      <c r="BT28" s="355"/>
      <c r="BU28" s="356"/>
      <c r="BV28" s="235"/>
      <c r="BW28" s="235"/>
      <c r="BX28" s="235"/>
      <c r="BY28" s="235"/>
      <c r="BZ28" s="235"/>
      <c r="CA28" s="235"/>
      <c r="CB28" s="235"/>
      <c r="CC28" s="235"/>
      <c r="CD28" s="235"/>
      <c r="CE28" s="235"/>
      <c r="CF28" s="235"/>
      <c r="CG28" s="235"/>
      <c r="CH28" s="235"/>
      <c r="CI28" s="235"/>
      <c r="CJ28" s="235"/>
      <c r="CK28" s="235"/>
      <c r="CL28" s="235"/>
      <c r="CM28" s="235"/>
      <c r="CN28" s="354"/>
      <c r="CO28" s="369"/>
      <c r="CP28" s="369"/>
      <c r="CQ28" s="355"/>
      <c r="CR28" s="371">
        <v>7.1999999999999995E-2</v>
      </c>
      <c r="CS28" s="355">
        <v>7.5999999999999998E-2</v>
      </c>
      <c r="CT28" s="356"/>
      <c r="CU28" s="235"/>
      <c r="CV28" s="236"/>
      <c r="CW28" s="237"/>
    </row>
    <row r="29" spans="1:101" ht="15.75" customHeight="1">
      <c r="A29" s="489"/>
      <c r="B29" s="261" t="s">
        <v>103</v>
      </c>
      <c r="C29" s="233">
        <v>161.10000000000002</v>
      </c>
      <c r="D29" s="372"/>
      <c r="E29" s="355">
        <v>0.28999999999999998</v>
      </c>
      <c r="F29" s="366"/>
      <c r="G29" s="355">
        <v>6.35</v>
      </c>
      <c r="H29" s="366"/>
      <c r="I29" s="355">
        <v>27.15</v>
      </c>
      <c r="J29" s="367"/>
      <c r="K29" s="257"/>
      <c r="L29" s="257"/>
      <c r="M29" s="368"/>
      <c r="N29" s="369"/>
      <c r="O29" s="355"/>
      <c r="P29" s="367"/>
      <c r="Q29" s="250"/>
      <c r="R29" s="250"/>
      <c r="S29" s="250"/>
      <c r="T29" s="252"/>
      <c r="U29" s="249"/>
      <c r="V29" s="250"/>
      <c r="W29" s="250"/>
      <c r="X29" s="250"/>
      <c r="Y29" s="250"/>
      <c r="Z29" s="250"/>
      <c r="AA29" s="370"/>
      <c r="AB29" s="355"/>
      <c r="AC29" s="367"/>
      <c r="AD29" s="250"/>
      <c r="AE29" s="250"/>
      <c r="AF29" s="250"/>
      <c r="AG29" s="250"/>
      <c r="AH29" s="250"/>
      <c r="AI29" s="250"/>
      <c r="AJ29" s="250"/>
      <c r="AK29" s="250"/>
      <c r="AL29" s="250"/>
      <c r="AM29" s="250"/>
      <c r="AN29" s="250"/>
      <c r="AO29" s="250"/>
      <c r="AP29" s="250"/>
      <c r="AQ29" s="250"/>
      <c r="AR29" s="251"/>
      <c r="AS29" s="249"/>
      <c r="AT29" s="250"/>
      <c r="AU29" s="250"/>
      <c r="AV29" s="250"/>
      <c r="AW29" s="250"/>
      <c r="AX29" s="250"/>
      <c r="AY29" s="250"/>
      <c r="AZ29" s="250"/>
      <c r="BA29" s="250"/>
      <c r="BB29" s="252"/>
      <c r="BC29" s="249"/>
      <c r="BD29" s="250"/>
      <c r="BE29" s="250"/>
      <c r="BF29" s="250"/>
      <c r="BG29" s="250"/>
      <c r="BH29" s="250"/>
      <c r="BI29" s="250"/>
      <c r="BJ29" s="250"/>
      <c r="BK29" s="250"/>
      <c r="BL29" s="250"/>
      <c r="BM29" s="252"/>
      <c r="BN29" s="234"/>
      <c r="BO29" s="235"/>
      <c r="BP29" s="235"/>
      <c r="BQ29" s="235"/>
      <c r="BR29" s="235"/>
      <c r="BS29" s="354"/>
      <c r="BT29" s="355"/>
      <c r="BU29" s="356"/>
      <c r="BV29" s="235"/>
      <c r="BW29" s="235"/>
      <c r="BX29" s="235"/>
      <c r="BY29" s="235"/>
      <c r="BZ29" s="235"/>
      <c r="CA29" s="235"/>
      <c r="CB29" s="235"/>
      <c r="CC29" s="235"/>
      <c r="CD29" s="235"/>
      <c r="CE29" s="235"/>
      <c r="CF29" s="235"/>
      <c r="CG29" s="235"/>
      <c r="CH29" s="235"/>
      <c r="CI29" s="235"/>
      <c r="CJ29" s="235"/>
      <c r="CK29" s="235"/>
      <c r="CL29" s="235"/>
      <c r="CM29" s="235"/>
      <c r="CN29" s="354"/>
      <c r="CO29" s="369"/>
      <c r="CP29" s="369"/>
      <c r="CQ29" s="355"/>
      <c r="CR29" s="371">
        <v>66.42</v>
      </c>
      <c r="CS29" s="355">
        <v>60.89</v>
      </c>
      <c r="CT29" s="356"/>
      <c r="CU29" s="235"/>
      <c r="CV29" s="236"/>
      <c r="CW29" s="237"/>
    </row>
    <row r="30" spans="1:101" ht="15.75" customHeight="1">
      <c r="A30" s="489" t="s">
        <v>126</v>
      </c>
      <c r="B30" s="261" t="s">
        <v>107</v>
      </c>
      <c r="C30" s="265">
        <v>9.5900000000000013E-2</v>
      </c>
      <c r="D30" s="372"/>
      <c r="E30" s="355"/>
      <c r="F30" s="366"/>
      <c r="G30" s="355"/>
      <c r="H30" s="366"/>
      <c r="I30" s="355"/>
      <c r="J30" s="367"/>
      <c r="K30" s="257"/>
      <c r="L30" s="257"/>
      <c r="M30" s="368"/>
      <c r="N30" s="369"/>
      <c r="O30" s="355"/>
      <c r="P30" s="367"/>
      <c r="Q30" s="250"/>
      <c r="R30" s="250"/>
      <c r="S30" s="250"/>
      <c r="T30" s="252"/>
      <c r="U30" s="249"/>
      <c r="V30" s="250"/>
      <c r="W30" s="250"/>
      <c r="X30" s="250"/>
      <c r="Y30" s="250"/>
      <c r="Z30" s="250"/>
      <c r="AA30" s="370"/>
      <c r="AB30" s="355">
        <v>3.7199999999999997E-2</v>
      </c>
      <c r="AC30" s="367"/>
      <c r="AD30" s="250"/>
      <c r="AE30" s="250"/>
      <c r="AF30" s="250"/>
      <c r="AG30" s="250"/>
      <c r="AH30" s="274"/>
      <c r="AI30" s="250"/>
      <c r="AJ30" s="250"/>
      <c r="AK30" s="250"/>
      <c r="AL30" s="250"/>
      <c r="AM30" s="250"/>
      <c r="AN30" s="250"/>
      <c r="AO30" s="250"/>
      <c r="AP30" s="250"/>
      <c r="AQ30" s="250"/>
      <c r="AR30" s="251"/>
      <c r="AS30" s="249"/>
      <c r="AT30" s="250"/>
      <c r="AU30" s="250"/>
      <c r="AV30" s="250"/>
      <c r="AW30" s="250"/>
      <c r="AX30" s="250"/>
      <c r="AY30" s="250"/>
      <c r="AZ30" s="250"/>
      <c r="BA30" s="250"/>
      <c r="BB30" s="252"/>
      <c r="BC30" s="249"/>
      <c r="BD30" s="250"/>
      <c r="BE30" s="250"/>
      <c r="BF30" s="250"/>
      <c r="BG30" s="250"/>
      <c r="BH30" s="250"/>
      <c r="BI30" s="250"/>
      <c r="BJ30" s="250"/>
      <c r="BK30" s="250"/>
      <c r="BL30" s="250"/>
      <c r="BM30" s="252"/>
      <c r="BN30" s="234"/>
      <c r="BO30" s="235"/>
      <c r="BP30" s="235"/>
      <c r="BQ30" s="235"/>
      <c r="BR30" s="235"/>
      <c r="BS30" s="354"/>
      <c r="BT30" s="355"/>
      <c r="BU30" s="356"/>
      <c r="BV30" s="235"/>
      <c r="BW30" s="235"/>
      <c r="BX30" s="235"/>
      <c r="BY30" s="235"/>
      <c r="BZ30" s="235"/>
      <c r="CA30" s="235"/>
      <c r="CB30" s="235"/>
      <c r="CC30" s="235"/>
      <c r="CD30" s="235"/>
      <c r="CE30" s="235"/>
      <c r="CF30" s="235"/>
      <c r="CG30" s="235"/>
      <c r="CH30" s="235"/>
      <c r="CI30" s="235"/>
      <c r="CJ30" s="235"/>
      <c r="CK30" s="235"/>
      <c r="CL30" s="235"/>
      <c r="CM30" s="235"/>
      <c r="CN30" s="354"/>
      <c r="CO30" s="369">
        <v>4.0900000000000006E-2</v>
      </c>
      <c r="CP30" s="369">
        <v>7.4000000000000003E-3</v>
      </c>
      <c r="CQ30" s="355">
        <v>7.4000000000000003E-3</v>
      </c>
      <c r="CR30" s="371">
        <v>1.5E-3</v>
      </c>
      <c r="CS30" s="355">
        <v>1.5E-3</v>
      </c>
      <c r="CT30" s="356"/>
      <c r="CU30" s="235"/>
      <c r="CV30" s="236"/>
      <c r="CW30" s="237"/>
    </row>
    <row r="31" spans="1:101" ht="15.75" customHeight="1">
      <c r="A31" s="489"/>
      <c r="B31" s="261" t="s">
        <v>103</v>
      </c>
      <c r="C31" s="233">
        <v>555.68999999999994</v>
      </c>
      <c r="D31" s="372"/>
      <c r="E31" s="355"/>
      <c r="F31" s="366"/>
      <c r="G31" s="355"/>
      <c r="H31" s="366"/>
      <c r="I31" s="355"/>
      <c r="J31" s="367"/>
      <c r="K31" s="257"/>
      <c r="L31" s="257"/>
      <c r="M31" s="368"/>
      <c r="N31" s="369"/>
      <c r="O31" s="355"/>
      <c r="P31" s="367"/>
      <c r="Q31" s="250"/>
      <c r="R31" s="250"/>
      <c r="S31" s="250"/>
      <c r="T31" s="252"/>
      <c r="U31" s="249"/>
      <c r="V31" s="250"/>
      <c r="W31" s="250"/>
      <c r="X31" s="250"/>
      <c r="Y31" s="250"/>
      <c r="Z31" s="250"/>
      <c r="AA31" s="370"/>
      <c r="AB31" s="355">
        <v>274.05</v>
      </c>
      <c r="AC31" s="367"/>
      <c r="AD31" s="250"/>
      <c r="AE31" s="250"/>
      <c r="AF31" s="250"/>
      <c r="AG31" s="250"/>
      <c r="AH31" s="250"/>
      <c r="AI31" s="250"/>
      <c r="AJ31" s="250"/>
      <c r="AK31" s="250"/>
      <c r="AL31" s="250"/>
      <c r="AM31" s="250"/>
      <c r="AN31" s="250"/>
      <c r="AO31" s="250"/>
      <c r="AP31" s="250"/>
      <c r="AQ31" s="250"/>
      <c r="AR31" s="251"/>
      <c r="AS31" s="249"/>
      <c r="AT31" s="250"/>
      <c r="AU31" s="250"/>
      <c r="AV31" s="250"/>
      <c r="AW31" s="250"/>
      <c r="AX31" s="250"/>
      <c r="AY31" s="250"/>
      <c r="AZ31" s="250"/>
      <c r="BA31" s="250"/>
      <c r="BB31" s="252"/>
      <c r="BC31" s="249"/>
      <c r="BD31" s="250"/>
      <c r="BE31" s="250"/>
      <c r="BF31" s="250"/>
      <c r="BG31" s="250"/>
      <c r="BH31" s="250"/>
      <c r="BI31" s="250"/>
      <c r="BJ31" s="250"/>
      <c r="BK31" s="250"/>
      <c r="BL31" s="250"/>
      <c r="BM31" s="252"/>
      <c r="BN31" s="234"/>
      <c r="BO31" s="235"/>
      <c r="BP31" s="235"/>
      <c r="BQ31" s="235"/>
      <c r="BR31" s="235"/>
      <c r="BS31" s="354"/>
      <c r="BT31" s="355"/>
      <c r="BU31" s="356"/>
      <c r="BV31" s="235"/>
      <c r="BW31" s="235"/>
      <c r="BX31" s="235"/>
      <c r="BY31" s="235"/>
      <c r="BZ31" s="235"/>
      <c r="CA31" s="235"/>
      <c r="CB31" s="235"/>
      <c r="CC31" s="235"/>
      <c r="CD31" s="235"/>
      <c r="CE31" s="235"/>
      <c r="CF31" s="235"/>
      <c r="CG31" s="235"/>
      <c r="CH31" s="235"/>
      <c r="CI31" s="235"/>
      <c r="CJ31" s="235"/>
      <c r="CK31" s="235"/>
      <c r="CL31" s="235"/>
      <c r="CM31" s="235"/>
      <c r="CN31" s="354"/>
      <c r="CO31" s="369">
        <v>207.95999999999998</v>
      </c>
      <c r="CP31" s="369">
        <v>27.16</v>
      </c>
      <c r="CQ31" s="355">
        <v>27.16</v>
      </c>
      <c r="CR31" s="371">
        <v>9.68</v>
      </c>
      <c r="CS31" s="355">
        <v>9.68</v>
      </c>
      <c r="CT31" s="356"/>
      <c r="CU31" s="235"/>
      <c r="CV31" s="236"/>
      <c r="CW31" s="237"/>
    </row>
    <row r="32" spans="1:101" ht="15.75" customHeight="1">
      <c r="A32" s="489" t="s">
        <v>127</v>
      </c>
      <c r="B32" s="261" t="s">
        <v>128</v>
      </c>
      <c r="C32" s="265">
        <v>0.15720000000000001</v>
      </c>
      <c r="D32" s="372">
        <v>5.4100000000000002E-2</v>
      </c>
      <c r="E32" s="373"/>
      <c r="F32" s="366"/>
      <c r="G32" s="355">
        <v>4.1000000000000002E-2</v>
      </c>
      <c r="H32" s="366"/>
      <c r="I32" s="355">
        <v>1.1999999999999999E-3</v>
      </c>
      <c r="J32" s="367"/>
      <c r="K32" s="257"/>
      <c r="L32" s="257"/>
      <c r="M32" s="368"/>
      <c r="N32" s="369">
        <v>2.3999999999999998E-3</v>
      </c>
      <c r="O32" s="355">
        <v>1.15E-2</v>
      </c>
      <c r="P32" s="367"/>
      <c r="Q32" s="250"/>
      <c r="R32" s="250"/>
      <c r="S32" s="250"/>
      <c r="T32" s="252"/>
      <c r="U32" s="249"/>
      <c r="V32" s="250"/>
      <c r="W32" s="250"/>
      <c r="X32" s="250"/>
      <c r="Y32" s="250"/>
      <c r="Z32" s="250"/>
      <c r="AA32" s="250"/>
      <c r="AB32" s="250"/>
      <c r="AC32" s="250"/>
      <c r="AD32" s="250"/>
      <c r="AE32" s="250"/>
      <c r="AF32" s="250"/>
      <c r="AG32" s="250"/>
      <c r="AH32" s="250"/>
      <c r="AI32" s="250"/>
      <c r="AJ32" s="250"/>
      <c r="AK32" s="250"/>
      <c r="AL32" s="250"/>
      <c r="AM32" s="250"/>
      <c r="AN32" s="250"/>
      <c r="AO32" s="250"/>
      <c r="AP32" s="250"/>
      <c r="AQ32" s="250"/>
      <c r="AR32" s="251"/>
      <c r="AS32" s="249"/>
      <c r="AT32" s="250"/>
      <c r="AU32" s="250"/>
      <c r="AV32" s="250"/>
      <c r="AW32" s="250"/>
      <c r="AX32" s="250"/>
      <c r="AY32" s="250"/>
      <c r="AZ32" s="250"/>
      <c r="BA32" s="250"/>
      <c r="BB32" s="252"/>
      <c r="BC32" s="249"/>
      <c r="BD32" s="250"/>
      <c r="BE32" s="250"/>
      <c r="BF32" s="250"/>
      <c r="BG32" s="250"/>
      <c r="BH32" s="250"/>
      <c r="BI32" s="250"/>
      <c r="BJ32" s="250"/>
      <c r="BK32" s="250"/>
      <c r="BL32" s="250"/>
      <c r="BM32" s="252"/>
      <c r="BN32" s="234"/>
      <c r="BO32" s="235"/>
      <c r="BP32" s="235"/>
      <c r="BQ32" s="235"/>
      <c r="BR32" s="235"/>
      <c r="BS32" s="354"/>
      <c r="BT32" s="355">
        <v>4.7E-2</v>
      </c>
      <c r="BU32" s="356"/>
      <c r="BV32" s="235"/>
      <c r="BW32" s="235"/>
      <c r="BX32" s="235"/>
      <c r="BY32" s="235"/>
      <c r="BZ32" s="235"/>
      <c r="CA32" s="235"/>
      <c r="CB32" s="235"/>
      <c r="CC32" s="235"/>
      <c r="CD32" s="235"/>
      <c r="CE32" s="235"/>
      <c r="CF32" s="235"/>
      <c r="CG32" s="235"/>
      <c r="CH32" s="235"/>
      <c r="CI32" s="235"/>
      <c r="CJ32" s="235"/>
      <c r="CK32" s="235"/>
      <c r="CL32" s="235"/>
      <c r="CM32" s="235"/>
      <c r="CN32" s="235"/>
      <c r="CO32" s="354"/>
      <c r="CP32" s="369"/>
      <c r="CQ32" s="355"/>
      <c r="CR32" s="371"/>
      <c r="CS32" s="355"/>
      <c r="CT32" s="356"/>
      <c r="CU32" s="235"/>
      <c r="CV32" s="236"/>
      <c r="CW32" s="237"/>
    </row>
    <row r="33" spans="1:101" ht="15.75" customHeight="1">
      <c r="A33" s="489"/>
      <c r="B33" s="261" t="s">
        <v>103</v>
      </c>
      <c r="C33" s="233">
        <v>55.89</v>
      </c>
      <c r="D33" s="372">
        <v>13.96</v>
      </c>
      <c r="E33" s="374"/>
      <c r="F33" s="366"/>
      <c r="G33" s="355">
        <v>10.58</v>
      </c>
      <c r="H33" s="366"/>
      <c r="I33" s="355">
        <v>0.31</v>
      </c>
      <c r="J33" s="367"/>
      <c r="K33" s="257"/>
      <c r="L33" s="257"/>
      <c r="M33" s="368"/>
      <c r="N33" s="369">
        <v>0.62</v>
      </c>
      <c r="O33" s="355">
        <v>2.97</v>
      </c>
      <c r="P33" s="367"/>
      <c r="Q33" s="250"/>
      <c r="R33" s="250"/>
      <c r="S33" s="250"/>
      <c r="T33" s="252"/>
      <c r="U33" s="249"/>
      <c r="V33" s="250"/>
      <c r="W33" s="250"/>
      <c r="X33" s="250"/>
      <c r="Y33" s="250"/>
      <c r="Z33" s="250"/>
      <c r="AA33" s="250"/>
      <c r="AB33" s="250"/>
      <c r="AC33" s="250"/>
      <c r="AD33" s="250"/>
      <c r="AE33" s="250"/>
      <c r="AF33" s="250"/>
      <c r="AG33" s="250"/>
      <c r="AH33" s="250"/>
      <c r="AI33" s="250"/>
      <c r="AJ33" s="250"/>
      <c r="AK33" s="250"/>
      <c r="AL33" s="250"/>
      <c r="AM33" s="250"/>
      <c r="AN33" s="250"/>
      <c r="AO33" s="250"/>
      <c r="AP33" s="250"/>
      <c r="AQ33" s="250"/>
      <c r="AR33" s="251"/>
      <c r="AS33" s="249"/>
      <c r="AT33" s="250"/>
      <c r="AU33" s="250"/>
      <c r="AV33" s="250"/>
      <c r="AW33" s="250"/>
      <c r="AX33" s="250"/>
      <c r="AY33" s="250"/>
      <c r="AZ33" s="250"/>
      <c r="BA33" s="250"/>
      <c r="BB33" s="252"/>
      <c r="BC33" s="249"/>
      <c r="BD33" s="250"/>
      <c r="BE33" s="250"/>
      <c r="BF33" s="250"/>
      <c r="BG33" s="250"/>
      <c r="BH33" s="250"/>
      <c r="BI33" s="250"/>
      <c r="BJ33" s="250"/>
      <c r="BK33" s="250"/>
      <c r="BL33" s="250"/>
      <c r="BM33" s="252"/>
      <c r="BN33" s="234"/>
      <c r="BO33" s="235"/>
      <c r="BP33" s="235"/>
      <c r="BQ33" s="235"/>
      <c r="BR33" s="235"/>
      <c r="BS33" s="354"/>
      <c r="BT33" s="355">
        <v>27.45</v>
      </c>
      <c r="BU33" s="356"/>
      <c r="BV33" s="235"/>
      <c r="BW33" s="235"/>
      <c r="BX33" s="235"/>
      <c r="BY33" s="235"/>
      <c r="BZ33" s="235"/>
      <c r="CA33" s="235"/>
      <c r="CB33" s="235"/>
      <c r="CC33" s="235"/>
      <c r="CD33" s="235"/>
      <c r="CE33" s="235"/>
      <c r="CF33" s="235"/>
      <c r="CG33" s="235"/>
      <c r="CH33" s="235"/>
      <c r="CI33" s="235"/>
      <c r="CJ33" s="235"/>
      <c r="CK33" s="235"/>
      <c r="CL33" s="235"/>
      <c r="CM33" s="235"/>
      <c r="CN33" s="235"/>
      <c r="CO33" s="235"/>
      <c r="CP33" s="235"/>
      <c r="CQ33" s="354"/>
      <c r="CR33" s="355"/>
      <c r="CS33" s="356"/>
      <c r="CT33" s="235"/>
      <c r="CU33" s="235"/>
      <c r="CV33" s="236"/>
      <c r="CW33" s="237"/>
    </row>
    <row r="34" spans="1:101" ht="15.75" customHeight="1">
      <c r="A34" s="489" t="s">
        <v>129</v>
      </c>
      <c r="B34" s="261" t="s">
        <v>122</v>
      </c>
      <c r="C34" s="233">
        <v>0</v>
      </c>
      <c r="D34" s="372"/>
      <c r="E34" s="250"/>
      <c r="F34" s="375"/>
      <c r="G34" s="250"/>
      <c r="H34" s="257"/>
      <c r="I34" s="257"/>
      <c r="J34" s="250"/>
      <c r="K34" s="257"/>
      <c r="L34" s="257"/>
      <c r="M34" s="368"/>
      <c r="N34" s="369"/>
      <c r="O34" s="355"/>
      <c r="P34" s="367"/>
      <c r="Q34" s="250"/>
      <c r="R34" s="250"/>
      <c r="S34" s="250"/>
      <c r="T34" s="252"/>
      <c r="U34" s="249"/>
      <c r="V34" s="250"/>
      <c r="W34" s="250"/>
      <c r="X34" s="250"/>
      <c r="Y34" s="250"/>
      <c r="Z34" s="250"/>
      <c r="AA34" s="250"/>
      <c r="AB34" s="250"/>
      <c r="AC34" s="250"/>
      <c r="AD34" s="250"/>
      <c r="AE34" s="250"/>
      <c r="AF34" s="250"/>
      <c r="AG34" s="250"/>
      <c r="AH34" s="250"/>
      <c r="AI34" s="250"/>
      <c r="AJ34" s="250"/>
      <c r="AK34" s="250"/>
      <c r="AL34" s="250"/>
      <c r="AM34" s="250"/>
      <c r="AN34" s="250"/>
      <c r="AO34" s="250"/>
      <c r="AP34" s="250"/>
      <c r="AQ34" s="250"/>
      <c r="AR34" s="251"/>
      <c r="AS34" s="249"/>
      <c r="AT34" s="250"/>
      <c r="AU34" s="250"/>
      <c r="AV34" s="250"/>
      <c r="AW34" s="250"/>
      <c r="AX34" s="250"/>
      <c r="AY34" s="250"/>
      <c r="AZ34" s="250"/>
      <c r="BA34" s="250"/>
      <c r="BB34" s="252"/>
      <c r="BC34" s="249"/>
      <c r="BD34" s="250"/>
      <c r="BE34" s="250"/>
      <c r="BF34" s="250"/>
      <c r="BG34" s="250"/>
      <c r="BH34" s="250"/>
      <c r="BI34" s="250"/>
      <c r="BJ34" s="250"/>
      <c r="BK34" s="250"/>
      <c r="BL34" s="250"/>
      <c r="BM34" s="252"/>
      <c r="BN34" s="234"/>
      <c r="BO34" s="235"/>
      <c r="BP34" s="235"/>
      <c r="BQ34" s="235"/>
      <c r="BR34" s="235"/>
      <c r="BS34" s="235"/>
      <c r="BT34" s="250"/>
      <c r="BU34" s="235"/>
      <c r="BV34" s="235"/>
      <c r="BW34" s="235"/>
      <c r="BX34" s="235"/>
      <c r="BY34" s="235"/>
      <c r="BZ34" s="235"/>
      <c r="CA34" s="235"/>
      <c r="CB34" s="235"/>
      <c r="CC34" s="235"/>
      <c r="CD34" s="235"/>
      <c r="CE34" s="235"/>
      <c r="CF34" s="235"/>
      <c r="CG34" s="235"/>
      <c r="CH34" s="235"/>
      <c r="CI34" s="235"/>
      <c r="CJ34" s="235"/>
      <c r="CK34" s="235"/>
      <c r="CL34" s="235"/>
      <c r="CM34" s="235"/>
      <c r="CN34" s="235"/>
      <c r="CO34" s="235"/>
      <c r="CP34" s="235"/>
      <c r="CQ34" s="235"/>
      <c r="CR34" s="235"/>
      <c r="CS34" s="235"/>
      <c r="CT34" s="235"/>
      <c r="CU34" s="235"/>
      <c r="CV34" s="236"/>
      <c r="CW34" s="237"/>
    </row>
    <row r="35" spans="1:101" ht="15.75" customHeight="1">
      <c r="A35" s="489"/>
      <c r="B35" s="261" t="s">
        <v>103</v>
      </c>
      <c r="C35" s="233">
        <v>0</v>
      </c>
      <c r="D35" s="376"/>
      <c r="E35" s="250"/>
      <c r="F35" s="375"/>
      <c r="G35" s="250"/>
      <c r="H35" s="257"/>
      <c r="I35" s="257"/>
      <c r="J35" s="250"/>
      <c r="K35" s="257"/>
      <c r="L35" s="257"/>
      <c r="M35" s="368"/>
      <c r="N35" s="355"/>
      <c r="O35" s="375"/>
      <c r="P35" s="250"/>
      <c r="Q35" s="250"/>
      <c r="R35" s="250"/>
      <c r="S35" s="250"/>
      <c r="T35" s="252"/>
      <c r="U35" s="249"/>
      <c r="V35" s="250"/>
      <c r="W35" s="250"/>
      <c r="X35" s="250"/>
      <c r="Y35" s="250"/>
      <c r="Z35" s="250"/>
      <c r="AA35" s="250"/>
      <c r="AB35" s="250"/>
      <c r="AC35" s="250"/>
      <c r="AD35" s="250"/>
      <c r="AE35" s="250"/>
      <c r="AF35" s="250"/>
      <c r="AG35" s="250"/>
      <c r="AH35" s="250"/>
      <c r="AI35" s="250"/>
      <c r="AJ35" s="250"/>
      <c r="AK35" s="250"/>
      <c r="AL35" s="250"/>
      <c r="AM35" s="250"/>
      <c r="AN35" s="250"/>
      <c r="AO35" s="250"/>
      <c r="AP35" s="250"/>
      <c r="AQ35" s="250"/>
      <c r="AR35" s="251"/>
      <c r="AS35" s="249"/>
      <c r="AT35" s="250"/>
      <c r="AU35" s="250"/>
      <c r="AV35" s="250"/>
      <c r="AW35" s="250"/>
      <c r="AX35" s="250"/>
      <c r="AY35" s="250"/>
      <c r="AZ35" s="250"/>
      <c r="BA35" s="250"/>
      <c r="BB35" s="252"/>
      <c r="BC35" s="249"/>
      <c r="BD35" s="250"/>
      <c r="BE35" s="250"/>
      <c r="BF35" s="250"/>
      <c r="BG35" s="250"/>
      <c r="BH35" s="250"/>
      <c r="BI35" s="250"/>
      <c r="BJ35" s="250"/>
      <c r="BK35" s="250"/>
      <c r="BL35" s="250"/>
      <c r="BM35" s="252"/>
      <c r="BN35" s="234"/>
      <c r="BO35" s="235"/>
      <c r="BP35" s="235"/>
      <c r="BQ35" s="235"/>
      <c r="BR35" s="235"/>
      <c r="BS35" s="235"/>
      <c r="BT35" s="250"/>
      <c r="BU35" s="235"/>
      <c r="BV35" s="235"/>
      <c r="BW35" s="235"/>
      <c r="BX35" s="235"/>
      <c r="BY35" s="235"/>
      <c r="BZ35" s="235"/>
      <c r="CA35" s="235"/>
      <c r="CB35" s="235"/>
      <c r="CC35" s="235"/>
      <c r="CD35" s="235"/>
      <c r="CE35" s="235"/>
      <c r="CF35" s="235"/>
      <c r="CG35" s="235"/>
      <c r="CH35" s="235"/>
      <c r="CI35" s="235"/>
      <c r="CJ35" s="235"/>
      <c r="CK35" s="235"/>
      <c r="CL35" s="235"/>
      <c r="CM35" s="235"/>
      <c r="CN35" s="235"/>
      <c r="CO35" s="235"/>
      <c r="CP35" s="235"/>
      <c r="CQ35" s="235"/>
      <c r="CR35" s="235"/>
      <c r="CS35" s="235"/>
      <c r="CT35" s="235"/>
      <c r="CU35" s="235"/>
      <c r="CV35" s="236"/>
      <c r="CW35" s="237"/>
    </row>
    <row r="36" spans="1:101" ht="15.75" customHeight="1">
      <c r="A36" s="267" t="s">
        <v>130</v>
      </c>
      <c r="B36" s="232" t="s">
        <v>107</v>
      </c>
      <c r="C36" s="265">
        <v>0.72400000000000009</v>
      </c>
      <c r="D36" s="234"/>
      <c r="E36" s="235"/>
      <c r="F36" s="236"/>
      <c r="G36" s="235"/>
      <c r="H36" s="236"/>
      <c r="I36" s="235"/>
      <c r="J36" s="235"/>
      <c r="K36" s="236"/>
      <c r="L36" s="236"/>
      <c r="M36" s="236"/>
      <c r="N36" s="377"/>
      <c r="O36" s="236">
        <v>0.35299999999999998</v>
      </c>
      <c r="P36" s="235"/>
      <c r="Q36" s="236"/>
      <c r="R36" s="236"/>
      <c r="S36" s="236"/>
      <c r="T36" s="237"/>
      <c r="U36" s="249"/>
      <c r="V36" s="250"/>
      <c r="W36" s="250"/>
      <c r="X36" s="250"/>
      <c r="Y36" s="250"/>
      <c r="Z36" s="250"/>
      <c r="AA36" s="250"/>
      <c r="AB36" s="250"/>
      <c r="AC36" s="250"/>
      <c r="AD36" s="250"/>
      <c r="AE36" s="250"/>
      <c r="AF36" s="250"/>
      <c r="AG36" s="250"/>
      <c r="AH36" s="250"/>
      <c r="AI36" s="250"/>
      <c r="AJ36" s="250"/>
      <c r="AK36" s="250"/>
      <c r="AL36" s="250"/>
      <c r="AM36" s="250"/>
      <c r="AN36" s="250"/>
      <c r="AO36" s="274">
        <v>0.28199999999999997</v>
      </c>
      <c r="AP36" s="250"/>
      <c r="AQ36" s="250"/>
      <c r="AR36" s="251"/>
      <c r="AS36" s="249"/>
      <c r="AT36" s="248"/>
      <c r="AU36" s="248"/>
      <c r="AV36" s="250"/>
      <c r="AW36" s="248"/>
      <c r="AX36" s="248"/>
      <c r="AY36" s="248"/>
      <c r="AZ36" s="248"/>
      <c r="BA36" s="250"/>
      <c r="BB36" s="252"/>
      <c r="BC36" s="249"/>
      <c r="BD36" s="250"/>
      <c r="BE36" s="250"/>
      <c r="BF36" s="250"/>
      <c r="BG36" s="250"/>
      <c r="BH36" s="250"/>
      <c r="BI36" s="250"/>
      <c r="BJ36" s="250"/>
      <c r="BK36" s="250"/>
      <c r="BL36" s="250"/>
      <c r="BM36" s="252"/>
      <c r="BN36" s="249"/>
      <c r="BO36" s="248"/>
      <c r="BP36" s="248"/>
      <c r="BQ36" s="248"/>
      <c r="BR36" s="250"/>
      <c r="BS36" s="248"/>
      <c r="BT36" s="248"/>
      <c r="BU36" s="250"/>
      <c r="BV36" s="248"/>
      <c r="BW36" s="250"/>
      <c r="BX36" s="248"/>
      <c r="BY36" s="248"/>
      <c r="BZ36" s="248"/>
      <c r="CA36" s="248"/>
      <c r="CB36" s="248"/>
      <c r="CC36" s="248"/>
      <c r="CD36" s="250"/>
      <c r="CE36" s="248"/>
      <c r="CF36" s="248"/>
      <c r="CG36" s="248"/>
      <c r="CH36" s="248"/>
      <c r="CI36" s="250"/>
      <c r="CJ36" s="250"/>
      <c r="CK36" s="248"/>
      <c r="CL36" s="248"/>
      <c r="CM36" s="250"/>
      <c r="CN36" s="250"/>
      <c r="CO36" s="250"/>
      <c r="CP36" s="250"/>
      <c r="CQ36" s="250"/>
      <c r="CR36" s="250">
        <v>4.3999999999999997E-2</v>
      </c>
      <c r="CS36" s="248">
        <v>4.4999999999999998E-2</v>
      </c>
      <c r="CT36" s="248"/>
      <c r="CU36" s="250"/>
      <c r="CV36" s="248"/>
      <c r="CW36" s="251"/>
    </row>
    <row r="37" spans="1:101" ht="15.75" customHeight="1">
      <c r="A37" s="267" t="s">
        <v>131</v>
      </c>
      <c r="B37" s="232" t="s">
        <v>132</v>
      </c>
      <c r="C37" s="268">
        <v>6</v>
      </c>
      <c r="D37" s="234"/>
      <c r="E37" s="235"/>
      <c r="F37" s="236"/>
      <c r="G37" s="235"/>
      <c r="H37" s="236"/>
      <c r="I37" s="235"/>
      <c r="J37" s="235"/>
      <c r="K37" s="236"/>
      <c r="L37" s="236"/>
      <c r="M37" s="236"/>
      <c r="N37" s="236"/>
      <c r="O37" s="235">
        <v>2</v>
      </c>
      <c r="P37" s="235"/>
      <c r="Q37" s="236"/>
      <c r="R37" s="236"/>
      <c r="S37" s="236"/>
      <c r="T37" s="237"/>
      <c r="U37" s="234"/>
      <c r="V37" s="235"/>
      <c r="W37" s="235"/>
      <c r="X37" s="235"/>
      <c r="Y37" s="235"/>
      <c r="Z37" s="235"/>
      <c r="AA37" s="235"/>
      <c r="AB37" s="235"/>
      <c r="AC37" s="235"/>
      <c r="AD37" s="235"/>
      <c r="AE37" s="235"/>
      <c r="AF37" s="235"/>
      <c r="AG37" s="235"/>
      <c r="AH37" s="235"/>
      <c r="AI37" s="235"/>
      <c r="AJ37" s="235"/>
      <c r="AK37" s="235"/>
      <c r="AL37" s="235"/>
      <c r="AM37" s="235"/>
      <c r="AN37" s="235"/>
      <c r="AO37" s="235">
        <v>2</v>
      </c>
      <c r="AP37" s="235"/>
      <c r="AQ37" s="235"/>
      <c r="AR37" s="237"/>
      <c r="AS37" s="269"/>
      <c r="AT37" s="260"/>
      <c r="AU37" s="270"/>
      <c r="AV37" s="260"/>
      <c r="AW37" s="271"/>
      <c r="AX37" s="270"/>
      <c r="AY37" s="270"/>
      <c r="AZ37" s="270"/>
      <c r="BA37" s="242"/>
      <c r="BB37" s="244"/>
      <c r="BC37" s="234"/>
      <c r="BD37" s="235"/>
      <c r="BE37" s="235"/>
      <c r="BF37" s="235"/>
      <c r="BG37" s="235"/>
      <c r="BH37" s="235"/>
      <c r="BI37" s="235"/>
      <c r="BJ37" s="235"/>
      <c r="BK37" s="235"/>
      <c r="BL37" s="235"/>
      <c r="BM37" s="239"/>
      <c r="BN37" s="234"/>
      <c r="BO37" s="236"/>
      <c r="BP37" s="236"/>
      <c r="BQ37" s="236"/>
      <c r="BR37" s="235"/>
      <c r="BS37" s="236"/>
      <c r="BT37" s="236"/>
      <c r="BU37" s="235"/>
      <c r="BV37" s="236"/>
      <c r="BW37" s="235"/>
      <c r="BX37" s="236"/>
      <c r="BY37" s="236"/>
      <c r="BZ37" s="236"/>
      <c r="CA37" s="236"/>
      <c r="CB37" s="236"/>
      <c r="CC37" s="236"/>
      <c r="CD37" s="235"/>
      <c r="CE37" s="236"/>
      <c r="CF37" s="236"/>
      <c r="CG37" s="236"/>
      <c r="CH37" s="236"/>
      <c r="CI37" s="235"/>
      <c r="CJ37" s="235"/>
      <c r="CK37" s="236"/>
      <c r="CL37" s="236"/>
      <c r="CM37" s="235"/>
      <c r="CN37" s="235"/>
      <c r="CO37" s="235"/>
      <c r="CP37" s="235"/>
      <c r="CQ37" s="235"/>
      <c r="CR37" s="235">
        <v>1</v>
      </c>
      <c r="CS37" s="236">
        <v>1</v>
      </c>
      <c r="CT37" s="236"/>
      <c r="CU37" s="235"/>
      <c r="CV37" s="236"/>
      <c r="CW37" s="237"/>
    </row>
    <row r="38" spans="1:101" ht="15.75" customHeight="1">
      <c r="A38" s="267"/>
      <c r="B38" s="232" t="s">
        <v>103</v>
      </c>
      <c r="C38" s="233">
        <v>885.56</v>
      </c>
      <c r="D38" s="245"/>
      <c r="E38" s="242"/>
      <c r="F38" s="243"/>
      <c r="G38" s="242"/>
      <c r="H38" s="243"/>
      <c r="I38" s="242"/>
      <c r="J38" s="242"/>
      <c r="K38" s="243"/>
      <c r="L38" s="243"/>
      <c r="M38" s="243"/>
      <c r="N38" s="243"/>
      <c r="O38" s="243">
        <v>366.12</v>
      </c>
      <c r="P38" s="242"/>
      <c r="Q38" s="243"/>
      <c r="R38" s="243"/>
      <c r="S38" s="243"/>
      <c r="T38" s="253"/>
      <c r="U38" s="245"/>
      <c r="V38" s="242"/>
      <c r="W38" s="242"/>
      <c r="X38" s="242"/>
      <c r="Y38" s="242"/>
      <c r="Z38" s="242"/>
      <c r="AA38" s="242"/>
      <c r="AB38" s="242"/>
      <c r="AC38" s="242"/>
      <c r="AD38" s="242"/>
      <c r="AE38" s="242"/>
      <c r="AF38" s="242"/>
      <c r="AG38" s="242"/>
      <c r="AH38" s="242"/>
      <c r="AI38" s="242"/>
      <c r="AJ38" s="242"/>
      <c r="AK38" s="242"/>
      <c r="AL38" s="242"/>
      <c r="AM38" s="242"/>
      <c r="AN38" s="242"/>
      <c r="AO38" s="242">
        <v>404.44</v>
      </c>
      <c r="AP38" s="242"/>
      <c r="AQ38" s="242"/>
      <c r="AR38" s="253"/>
      <c r="AS38" s="245"/>
      <c r="AT38" s="243"/>
      <c r="AU38" s="243"/>
      <c r="AV38" s="243"/>
      <c r="AW38" s="243"/>
      <c r="AX38" s="243"/>
      <c r="AY38" s="243"/>
      <c r="AZ38" s="243"/>
      <c r="BA38" s="242"/>
      <c r="BB38" s="244"/>
      <c r="BC38" s="245"/>
      <c r="BD38" s="242"/>
      <c r="BE38" s="242"/>
      <c r="BF38" s="242"/>
      <c r="BG38" s="242"/>
      <c r="BH38" s="242"/>
      <c r="BI38" s="242"/>
      <c r="BJ38" s="242"/>
      <c r="BK38" s="242"/>
      <c r="BL38" s="242"/>
      <c r="BM38" s="244"/>
      <c r="BN38" s="245"/>
      <c r="BO38" s="242"/>
      <c r="BP38" s="243"/>
      <c r="BQ38" s="243"/>
      <c r="BR38" s="242"/>
      <c r="BS38" s="243"/>
      <c r="BT38" s="243"/>
      <c r="BU38" s="242"/>
      <c r="BV38" s="243"/>
      <c r="BW38" s="242"/>
      <c r="BX38" s="243"/>
      <c r="BY38" s="243"/>
      <c r="BZ38" s="243"/>
      <c r="CA38" s="243"/>
      <c r="CB38" s="243"/>
      <c r="CC38" s="243"/>
      <c r="CD38" s="242"/>
      <c r="CE38" s="243"/>
      <c r="CF38" s="243"/>
      <c r="CG38" s="243"/>
      <c r="CH38" s="243"/>
      <c r="CI38" s="242"/>
      <c r="CJ38" s="242"/>
      <c r="CK38" s="243"/>
      <c r="CL38" s="243"/>
      <c r="CM38" s="242"/>
      <c r="CN38" s="242"/>
      <c r="CO38" s="242"/>
      <c r="CP38" s="242"/>
      <c r="CQ38" s="242"/>
      <c r="CR38" s="242">
        <v>55.84</v>
      </c>
      <c r="CS38" s="243">
        <v>59.16</v>
      </c>
      <c r="CT38" s="243"/>
      <c r="CU38" s="243"/>
      <c r="CV38" s="243"/>
      <c r="CW38" s="253"/>
    </row>
    <row r="39" spans="1:101" s="275" customFormat="1" ht="15.75" customHeight="1">
      <c r="A39" s="272" t="s">
        <v>133</v>
      </c>
      <c r="B39" s="232" t="s">
        <v>107</v>
      </c>
      <c r="C39" s="265">
        <v>2.1781000000000001</v>
      </c>
      <c r="D39" s="234"/>
      <c r="E39" s="235"/>
      <c r="F39" s="235"/>
      <c r="G39" s="235"/>
      <c r="H39" s="235"/>
      <c r="I39" s="235"/>
      <c r="J39" s="235"/>
      <c r="K39" s="235"/>
      <c r="L39" s="235"/>
      <c r="M39" s="235"/>
      <c r="N39" s="235"/>
      <c r="O39" s="235">
        <v>0.46579999999999999</v>
      </c>
      <c r="P39" s="235"/>
      <c r="Q39" s="235"/>
      <c r="R39" s="235"/>
      <c r="S39" s="235"/>
      <c r="T39" s="239"/>
      <c r="U39" s="234"/>
      <c r="V39" s="235"/>
      <c r="W39" s="235"/>
      <c r="X39" s="235"/>
      <c r="Y39" s="235">
        <v>3.5999999999999997E-2</v>
      </c>
      <c r="Z39" s="235"/>
      <c r="AA39" s="235">
        <v>0.03</v>
      </c>
      <c r="AB39" s="235"/>
      <c r="AC39" s="235"/>
      <c r="AD39" s="235"/>
      <c r="AE39" s="235"/>
      <c r="AF39" s="235"/>
      <c r="AG39" s="235"/>
      <c r="AH39" s="235"/>
      <c r="AI39" s="235"/>
      <c r="AJ39" s="235">
        <v>3.6999999999999998E-2</v>
      </c>
      <c r="AK39" s="235"/>
      <c r="AL39" s="235">
        <v>0.114</v>
      </c>
      <c r="AM39" s="235"/>
      <c r="AN39" s="235"/>
      <c r="AO39" s="235">
        <v>0.38030000000000003</v>
      </c>
      <c r="AP39" s="235"/>
      <c r="AQ39" s="235"/>
      <c r="AR39" s="239"/>
      <c r="AS39" s="234"/>
      <c r="AT39" s="235"/>
      <c r="AU39" s="235">
        <v>0.64600000000000002</v>
      </c>
      <c r="AV39" s="235"/>
      <c r="AW39" s="235"/>
      <c r="AX39" s="235"/>
      <c r="AY39" s="235"/>
      <c r="AZ39" s="274">
        <v>0.24</v>
      </c>
      <c r="BA39" s="242"/>
      <c r="BB39" s="239"/>
      <c r="BC39" s="234"/>
      <c r="BD39" s="235"/>
      <c r="BE39" s="235"/>
      <c r="BF39" s="235"/>
      <c r="BG39" s="235"/>
      <c r="BH39" s="235"/>
      <c r="BI39" s="235"/>
      <c r="BJ39" s="235"/>
      <c r="BK39" s="235"/>
      <c r="BL39" s="235"/>
      <c r="BM39" s="239"/>
      <c r="BN39" s="234"/>
      <c r="BO39" s="235"/>
      <c r="BP39" s="235">
        <v>0.22900000000000001</v>
      </c>
      <c r="BQ39" s="235"/>
      <c r="BR39" s="235"/>
      <c r="BS39" s="235"/>
      <c r="BT39" s="235"/>
      <c r="BU39" s="235"/>
      <c r="BV39" s="235"/>
      <c r="BW39" s="235"/>
      <c r="BX39" s="235"/>
      <c r="BY39" s="235"/>
      <c r="BZ39" s="235"/>
      <c r="CA39" s="235"/>
      <c r="CB39" s="235"/>
      <c r="CC39" s="235"/>
      <c r="CD39" s="235"/>
      <c r="CE39" s="235"/>
      <c r="CF39" s="235"/>
      <c r="CG39" s="235"/>
      <c r="CH39" s="235"/>
      <c r="CI39" s="235"/>
      <c r="CJ39" s="235"/>
      <c r="CK39" s="235"/>
      <c r="CL39" s="235"/>
      <c r="CM39" s="235"/>
      <c r="CN39" s="235"/>
      <c r="CO39" s="235"/>
      <c r="CP39" s="235"/>
      <c r="CQ39" s="235"/>
      <c r="CR39" s="235"/>
      <c r="CS39" s="235"/>
      <c r="CT39" s="235"/>
      <c r="CU39" s="235"/>
      <c r="CV39" s="235"/>
      <c r="CW39" s="239"/>
    </row>
    <row r="40" spans="1:101" s="275" customFormat="1" ht="15.75" customHeight="1">
      <c r="A40" s="272" t="s">
        <v>134</v>
      </c>
      <c r="B40" s="232" t="s">
        <v>103</v>
      </c>
      <c r="C40" s="233">
        <v>588.27</v>
      </c>
      <c r="D40" s="234"/>
      <c r="E40" s="235"/>
      <c r="F40" s="235"/>
      <c r="G40" s="235"/>
      <c r="H40" s="235"/>
      <c r="I40" s="235"/>
      <c r="J40" s="235"/>
      <c r="K40" s="235"/>
      <c r="L40" s="235"/>
      <c r="M40" s="235"/>
      <c r="N40" s="235"/>
      <c r="O40" s="235">
        <v>95.09</v>
      </c>
      <c r="P40" s="235"/>
      <c r="Q40" s="235"/>
      <c r="R40" s="235"/>
      <c r="S40" s="235"/>
      <c r="T40" s="239"/>
      <c r="U40" s="234"/>
      <c r="V40" s="235"/>
      <c r="W40" s="235"/>
      <c r="X40" s="235"/>
      <c r="Y40" s="235">
        <v>13.05</v>
      </c>
      <c r="Z40" s="235"/>
      <c r="AA40" s="235">
        <v>8.1199999999999992</v>
      </c>
      <c r="AB40" s="235"/>
      <c r="AC40" s="235"/>
      <c r="AD40" s="235"/>
      <c r="AE40" s="235"/>
      <c r="AF40" s="235"/>
      <c r="AG40" s="235"/>
      <c r="AH40" s="235"/>
      <c r="AI40" s="235"/>
      <c r="AJ40" s="235">
        <v>9.93</v>
      </c>
      <c r="AK40" s="235"/>
      <c r="AL40" s="235">
        <v>39.24</v>
      </c>
      <c r="AM40" s="235"/>
      <c r="AN40" s="235"/>
      <c r="AO40" s="235">
        <v>76.44</v>
      </c>
      <c r="AP40" s="235"/>
      <c r="AQ40" s="235"/>
      <c r="AR40" s="239"/>
      <c r="AS40" s="234"/>
      <c r="AT40" s="235"/>
      <c r="AU40" s="235">
        <v>220.43</v>
      </c>
      <c r="AV40" s="235"/>
      <c r="AW40" s="235"/>
      <c r="AX40" s="235"/>
      <c r="AY40" s="235"/>
      <c r="AZ40" s="242">
        <v>85.18</v>
      </c>
      <c r="BA40" s="242"/>
      <c r="BB40" s="239"/>
      <c r="BC40" s="234"/>
      <c r="BD40" s="235"/>
      <c r="BE40" s="235"/>
      <c r="BF40" s="235"/>
      <c r="BG40" s="235"/>
      <c r="BH40" s="235"/>
      <c r="BI40" s="235"/>
      <c r="BJ40" s="235"/>
      <c r="BK40" s="235"/>
      <c r="BL40" s="235"/>
      <c r="BM40" s="239"/>
      <c r="BN40" s="234"/>
      <c r="BO40" s="235"/>
      <c r="BP40" s="235">
        <v>40.79</v>
      </c>
      <c r="BQ40" s="235"/>
      <c r="BR40" s="235"/>
      <c r="BS40" s="235"/>
      <c r="BT40" s="235"/>
      <c r="BU40" s="235"/>
      <c r="BV40" s="235"/>
      <c r="BW40" s="235"/>
      <c r="BX40" s="235"/>
      <c r="BY40" s="235"/>
      <c r="BZ40" s="235"/>
      <c r="CA40" s="235"/>
      <c r="CB40" s="235"/>
      <c r="CC40" s="235"/>
      <c r="CD40" s="235"/>
      <c r="CE40" s="235"/>
      <c r="CF40" s="235"/>
      <c r="CG40" s="235"/>
      <c r="CH40" s="235"/>
      <c r="CI40" s="235"/>
      <c r="CJ40" s="235"/>
      <c r="CK40" s="235"/>
      <c r="CL40" s="235"/>
      <c r="CM40" s="235"/>
      <c r="CN40" s="235"/>
      <c r="CO40" s="235"/>
      <c r="CP40" s="235"/>
      <c r="CQ40" s="235"/>
      <c r="CR40" s="235"/>
      <c r="CS40" s="235"/>
      <c r="CT40" s="235"/>
      <c r="CU40" s="235"/>
      <c r="CV40" s="235"/>
      <c r="CW40" s="239"/>
    </row>
    <row r="41" spans="1:101" s="275" customFormat="1" ht="15.75" customHeight="1">
      <c r="A41" s="272" t="s">
        <v>135</v>
      </c>
      <c r="B41" s="232" t="s">
        <v>107</v>
      </c>
      <c r="C41" s="265">
        <v>0</v>
      </c>
      <c r="D41" s="249"/>
      <c r="E41" s="250"/>
      <c r="F41" s="250"/>
      <c r="G41" s="250"/>
      <c r="H41" s="250"/>
      <c r="I41" s="250"/>
      <c r="J41" s="250"/>
      <c r="K41" s="250"/>
      <c r="L41" s="250"/>
      <c r="M41" s="250"/>
      <c r="N41" s="250"/>
      <c r="O41" s="250"/>
      <c r="P41" s="250"/>
      <c r="Q41" s="250"/>
      <c r="R41" s="250"/>
      <c r="S41" s="250"/>
      <c r="T41" s="357"/>
      <c r="U41" s="249"/>
      <c r="V41" s="235"/>
      <c r="W41" s="235"/>
      <c r="X41" s="235"/>
      <c r="Y41" s="235"/>
      <c r="Z41" s="235"/>
      <c r="AA41" s="235"/>
      <c r="AB41" s="235"/>
      <c r="AC41" s="235"/>
      <c r="AD41" s="235"/>
      <c r="AE41" s="235"/>
      <c r="AF41" s="235"/>
      <c r="AG41" s="235"/>
      <c r="AH41" s="235"/>
      <c r="AI41" s="235"/>
      <c r="AJ41" s="235"/>
      <c r="AK41" s="235"/>
      <c r="AL41" s="235"/>
      <c r="AM41" s="235"/>
      <c r="AN41" s="235"/>
      <c r="AO41" s="235"/>
      <c r="AP41" s="235"/>
      <c r="AQ41" s="235"/>
      <c r="AR41" s="239"/>
      <c r="AS41" s="245"/>
      <c r="AT41" s="242"/>
      <c r="AU41" s="274"/>
      <c r="AV41" s="242"/>
      <c r="AW41" s="242"/>
      <c r="AX41" s="242"/>
      <c r="AY41" s="242"/>
      <c r="AZ41" s="242"/>
      <c r="BA41" s="242"/>
      <c r="BB41" s="244"/>
      <c r="BC41" s="234"/>
      <c r="BD41" s="235"/>
      <c r="BE41" s="235"/>
      <c r="BF41" s="235"/>
      <c r="BG41" s="235"/>
      <c r="BH41" s="235"/>
      <c r="BI41" s="235"/>
      <c r="BJ41" s="235"/>
      <c r="BK41" s="235"/>
      <c r="BL41" s="235"/>
      <c r="BM41" s="239"/>
      <c r="BN41" s="249"/>
      <c r="BO41" s="235"/>
      <c r="BP41" s="235"/>
      <c r="BQ41" s="235"/>
      <c r="BR41" s="235"/>
      <c r="BS41" s="235"/>
      <c r="BT41" s="235"/>
      <c r="BU41" s="235"/>
      <c r="BV41" s="235"/>
      <c r="BW41" s="235"/>
      <c r="BX41" s="235"/>
      <c r="BY41" s="235"/>
      <c r="BZ41" s="235"/>
      <c r="CA41" s="235"/>
      <c r="CB41" s="235"/>
      <c r="CC41" s="235"/>
      <c r="CD41" s="235"/>
      <c r="CE41" s="235"/>
      <c r="CF41" s="235"/>
      <c r="CG41" s="235"/>
      <c r="CH41" s="235"/>
      <c r="CI41" s="235"/>
      <c r="CJ41" s="235"/>
      <c r="CK41" s="235"/>
      <c r="CL41" s="235"/>
      <c r="CM41" s="235"/>
      <c r="CN41" s="235"/>
      <c r="CO41" s="235"/>
      <c r="CP41" s="235"/>
      <c r="CQ41" s="235"/>
      <c r="CR41" s="235"/>
      <c r="CS41" s="235"/>
      <c r="CT41" s="235"/>
      <c r="CU41" s="235"/>
      <c r="CV41" s="235"/>
      <c r="CW41" s="239"/>
    </row>
    <row r="42" spans="1:101" s="275" customFormat="1" ht="15.75" customHeight="1">
      <c r="A42" s="272" t="s">
        <v>136</v>
      </c>
      <c r="B42" s="232" t="s">
        <v>137</v>
      </c>
      <c r="C42" s="233">
        <v>0</v>
      </c>
      <c r="D42" s="277"/>
      <c r="E42" s="246"/>
      <c r="F42" s="246"/>
      <c r="G42" s="246"/>
      <c r="H42" s="246"/>
      <c r="I42" s="246"/>
      <c r="J42" s="246"/>
      <c r="K42" s="246"/>
      <c r="L42" s="246"/>
      <c r="M42" s="246"/>
      <c r="N42" s="246"/>
      <c r="O42" s="246"/>
      <c r="P42" s="246"/>
      <c r="Q42" s="246"/>
      <c r="R42" s="246"/>
      <c r="S42" s="250"/>
      <c r="T42" s="244"/>
      <c r="U42" s="234"/>
      <c r="V42" s="235"/>
      <c r="W42" s="235"/>
      <c r="X42" s="235"/>
      <c r="Y42" s="235"/>
      <c r="Z42" s="235"/>
      <c r="AA42" s="235"/>
      <c r="AB42" s="235"/>
      <c r="AC42" s="235"/>
      <c r="AD42" s="235"/>
      <c r="AE42" s="235"/>
      <c r="AF42" s="235"/>
      <c r="AG42" s="235"/>
      <c r="AH42" s="235"/>
      <c r="AI42" s="235"/>
      <c r="AJ42" s="235"/>
      <c r="AK42" s="235"/>
      <c r="AL42" s="235"/>
      <c r="AM42" s="235"/>
      <c r="AN42" s="235"/>
      <c r="AO42" s="235"/>
      <c r="AP42" s="235"/>
      <c r="AQ42" s="235"/>
      <c r="AR42" s="239"/>
      <c r="AS42" s="245"/>
      <c r="AT42" s="242"/>
      <c r="AU42" s="242"/>
      <c r="AV42" s="242"/>
      <c r="AW42" s="242"/>
      <c r="AX42" s="242"/>
      <c r="AY42" s="242"/>
      <c r="AZ42" s="242"/>
      <c r="BA42" s="242"/>
      <c r="BB42" s="244"/>
      <c r="BC42" s="234"/>
      <c r="BD42" s="235"/>
      <c r="BE42" s="235"/>
      <c r="BF42" s="235"/>
      <c r="BG42" s="242"/>
      <c r="BH42" s="235"/>
      <c r="BI42" s="250"/>
      <c r="BJ42" s="250"/>
      <c r="BK42" s="235"/>
      <c r="BL42" s="235"/>
      <c r="BM42" s="239"/>
      <c r="BN42" s="234"/>
      <c r="BO42" s="235"/>
      <c r="BP42" s="235"/>
      <c r="BQ42" s="235"/>
      <c r="BR42" s="235"/>
      <c r="BS42" s="235"/>
      <c r="BT42" s="235"/>
      <c r="BU42" s="235"/>
      <c r="BV42" s="235"/>
      <c r="BW42" s="235"/>
      <c r="BX42" s="235"/>
      <c r="BY42" s="235"/>
      <c r="BZ42" s="235"/>
      <c r="CA42" s="235"/>
      <c r="CB42" s="235"/>
      <c r="CC42" s="235"/>
      <c r="CD42" s="235"/>
      <c r="CE42" s="235"/>
      <c r="CF42" s="235"/>
      <c r="CG42" s="235"/>
      <c r="CH42" s="235"/>
      <c r="CI42" s="235"/>
      <c r="CJ42" s="235"/>
      <c r="CK42" s="235"/>
      <c r="CL42" s="235"/>
      <c r="CM42" s="235"/>
      <c r="CN42" s="235"/>
      <c r="CO42" s="235"/>
      <c r="CP42" s="235"/>
      <c r="CQ42" s="235"/>
      <c r="CR42" s="235"/>
      <c r="CS42" s="235"/>
      <c r="CT42" s="235"/>
      <c r="CU42" s="235"/>
      <c r="CV42" s="235"/>
      <c r="CW42" s="239"/>
    </row>
    <row r="43" spans="1:101" s="275" customFormat="1" ht="15.75" customHeight="1">
      <c r="A43" s="488" t="s">
        <v>138</v>
      </c>
      <c r="B43" s="279" t="s">
        <v>122</v>
      </c>
      <c r="C43" s="233">
        <v>0</v>
      </c>
      <c r="D43" s="277"/>
      <c r="E43" s="246"/>
      <c r="F43" s="246"/>
      <c r="G43" s="246"/>
      <c r="H43" s="246"/>
      <c r="I43" s="246"/>
      <c r="J43" s="246"/>
      <c r="K43" s="246"/>
      <c r="L43" s="246"/>
      <c r="M43" s="246"/>
      <c r="N43" s="246"/>
      <c r="O43" s="246"/>
      <c r="P43" s="246"/>
      <c r="Q43" s="246"/>
      <c r="R43" s="246"/>
      <c r="S43" s="250"/>
      <c r="T43" s="278"/>
      <c r="U43" s="234"/>
      <c r="V43" s="235"/>
      <c r="W43" s="235"/>
      <c r="X43" s="235"/>
      <c r="Y43" s="235"/>
      <c r="Z43" s="235"/>
      <c r="AA43" s="235"/>
      <c r="AB43" s="235"/>
      <c r="AC43" s="235"/>
      <c r="AD43" s="235"/>
      <c r="AE43" s="235"/>
      <c r="AF43" s="235"/>
      <c r="AG43" s="235"/>
      <c r="AH43" s="235"/>
      <c r="AI43" s="235"/>
      <c r="AJ43" s="235"/>
      <c r="AK43" s="235"/>
      <c r="AL43" s="235"/>
      <c r="AM43" s="235"/>
      <c r="AN43" s="235"/>
      <c r="AO43" s="235"/>
      <c r="AP43" s="235"/>
      <c r="AQ43" s="235"/>
      <c r="AR43" s="239"/>
      <c r="AS43" s="245"/>
      <c r="AT43" s="242"/>
      <c r="AU43" s="242"/>
      <c r="AV43" s="242"/>
      <c r="AW43" s="242"/>
      <c r="AX43" s="242"/>
      <c r="AY43" s="242"/>
      <c r="AZ43" s="242"/>
      <c r="BA43" s="242"/>
      <c r="BB43" s="244"/>
      <c r="BC43" s="234"/>
      <c r="BD43" s="235"/>
      <c r="BE43" s="235"/>
      <c r="BF43" s="235"/>
      <c r="BG43" s="242"/>
      <c r="BH43" s="235"/>
      <c r="BI43" s="250"/>
      <c r="BJ43" s="250"/>
      <c r="BK43" s="235"/>
      <c r="BL43" s="235"/>
      <c r="BM43" s="239"/>
      <c r="BN43" s="234"/>
      <c r="BO43" s="235"/>
      <c r="BP43" s="235"/>
      <c r="BQ43" s="235"/>
      <c r="BR43" s="235"/>
      <c r="BS43" s="235"/>
      <c r="BT43" s="235"/>
      <c r="BU43" s="235"/>
      <c r="BV43" s="235"/>
      <c r="BW43" s="235"/>
      <c r="BX43" s="235"/>
      <c r="BY43" s="235"/>
      <c r="BZ43" s="235"/>
      <c r="CA43" s="235"/>
      <c r="CB43" s="235"/>
      <c r="CC43" s="235"/>
      <c r="CD43" s="235"/>
      <c r="CE43" s="235"/>
      <c r="CF43" s="235"/>
      <c r="CG43" s="235"/>
      <c r="CH43" s="235"/>
      <c r="CI43" s="235"/>
      <c r="CJ43" s="235"/>
      <c r="CK43" s="235"/>
      <c r="CL43" s="235"/>
      <c r="CM43" s="235"/>
      <c r="CN43" s="235"/>
      <c r="CO43" s="235"/>
      <c r="CP43" s="235"/>
      <c r="CQ43" s="235"/>
      <c r="CR43" s="235"/>
      <c r="CS43" s="235"/>
      <c r="CT43" s="235"/>
      <c r="CU43" s="235"/>
      <c r="CV43" s="235"/>
      <c r="CW43" s="239"/>
    </row>
    <row r="44" spans="1:101" s="275" customFormat="1" ht="15.75" customHeight="1">
      <c r="A44" s="488"/>
      <c r="B44" s="279" t="s">
        <v>103</v>
      </c>
      <c r="C44" s="233">
        <v>0</v>
      </c>
      <c r="D44" s="277"/>
      <c r="E44" s="246"/>
      <c r="F44" s="246"/>
      <c r="G44" s="246"/>
      <c r="H44" s="246"/>
      <c r="I44" s="246"/>
      <c r="J44" s="246"/>
      <c r="K44" s="246"/>
      <c r="L44" s="246"/>
      <c r="M44" s="246"/>
      <c r="N44" s="246"/>
      <c r="O44" s="246"/>
      <c r="P44" s="246"/>
      <c r="Q44" s="246"/>
      <c r="R44" s="246"/>
      <c r="S44" s="250"/>
      <c r="T44" s="278"/>
      <c r="U44" s="234"/>
      <c r="V44" s="235"/>
      <c r="W44" s="235"/>
      <c r="X44" s="235"/>
      <c r="Y44" s="235"/>
      <c r="Z44" s="235"/>
      <c r="AA44" s="235"/>
      <c r="AB44" s="235"/>
      <c r="AC44" s="235"/>
      <c r="AD44" s="235"/>
      <c r="AE44" s="235"/>
      <c r="AF44" s="235"/>
      <c r="AG44" s="235"/>
      <c r="AH44" s="235"/>
      <c r="AI44" s="235"/>
      <c r="AJ44" s="235"/>
      <c r="AK44" s="235"/>
      <c r="AL44" s="235"/>
      <c r="AM44" s="235"/>
      <c r="AN44" s="235"/>
      <c r="AO44" s="235"/>
      <c r="AP44" s="235"/>
      <c r="AQ44" s="235"/>
      <c r="AR44" s="239"/>
      <c r="AS44" s="245"/>
      <c r="AT44" s="242"/>
      <c r="AU44" s="242"/>
      <c r="AV44" s="242"/>
      <c r="AW44" s="242"/>
      <c r="AX44" s="242"/>
      <c r="AY44" s="242"/>
      <c r="AZ44" s="242"/>
      <c r="BA44" s="242"/>
      <c r="BB44" s="244"/>
      <c r="BC44" s="234"/>
      <c r="BD44" s="235"/>
      <c r="BE44" s="235"/>
      <c r="BF44" s="235"/>
      <c r="BG44" s="242"/>
      <c r="BH44" s="235"/>
      <c r="BI44" s="250"/>
      <c r="BJ44" s="250"/>
      <c r="BK44" s="235"/>
      <c r="BL44" s="235"/>
      <c r="BM44" s="239"/>
      <c r="BN44" s="234"/>
      <c r="BO44" s="235"/>
      <c r="BP44" s="235"/>
      <c r="BQ44" s="235"/>
      <c r="BR44" s="235"/>
      <c r="BS44" s="235"/>
      <c r="BT44" s="235"/>
      <c r="BU44" s="235"/>
      <c r="BV44" s="235"/>
      <c r="BW44" s="235"/>
      <c r="BX44" s="235"/>
      <c r="BY44" s="235"/>
      <c r="BZ44" s="235"/>
      <c r="CA44" s="235"/>
      <c r="CB44" s="235"/>
      <c r="CC44" s="235"/>
      <c r="CD44" s="235"/>
      <c r="CE44" s="235"/>
      <c r="CF44" s="235"/>
      <c r="CG44" s="235"/>
      <c r="CH44" s="235"/>
      <c r="CI44" s="235"/>
      <c r="CJ44" s="235"/>
      <c r="CK44" s="235"/>
      <c r="CL44" s="235"/>
      <c r="CM44" s="235"/>
      <c r="CN44" s="235"/>
      <c r="CO44" s="235"/>
      <c r="CP44" s="235"/>
      <c r="CQ44" s="235"/>
      <c r="CR44" s="235"/>
      <c r="CS44" s="235"/>
      <c r="CT44" s="235"/>
      <c r="CU44" s="235"/>
      <c r="CV44" s="235"/>
      <c r="CW44" s="239"/>
    </row>
    <row r="45" spans="1:101" s="275" customFormat="1" ht="15.75" customHeight="1">
      <c r="A45" s="331" t="s">
        <v>139</v>
      </c>
      <c r="B45" s="236" t="s">
        <v>122</v>
      </c>
      <c r="C45" s="233">
        <v>0</v>
      </c>
      <c r="D45" s="277"/>
      <c r="E45" s="246"/>
      <c r="F45" s="246"/>
      <c r="G45" s="246"/>
      <c r="H45" s="246"/>
      <c r="I45" s="246"/>
      <c r="J45" s="246"/>
      <c r="K45" s="246"/>
      <c r="L45" s="246"/>
      <c r="M45" s="246"/>
      <c r="N45" s="246"/>
      <c r="O45" s="246"/>
      <c r="P45" s="246"/>
      <c r="Q45" s="246"/>
      <c r="R45" s="246"/>
      <c r="S45" s="250"/>
      <c r="T45" s="278"/>
      <c r="U45" s="234"/>
      <c r="V45" s="235"/>
      <c r="W45" s="235"/>
      <c r="X45" s="235"/>
      <c r="Y45" s="235"/>
      <c r="Z45" s="235"/>
      <c r="AA45" s="235"/>
      <c r="AB45" s="235"/>
      <c r="AC45" s="235"/>
      <c r="AD45" s="235"/>
      <c r="AE45" s="235"/>
      <c r="AF45" s="235"/>
      <c r="AG45" s="235"/>
      <c r="AH45" s="235"/>
      <c r="AI45" s="235"/>
      <c r="AJ45" s="235"/>
      <c r="AK45" s="235"/>
      <c r="AL45" s="235"/>
      <c r="AM45" s="235"/>
      <c r="AN45" s="235"/>
      <c r="AO45" s="235"/>
      <c r="AP45" s="235"/>
      <c r="AQ45" s="235"/>
      <c r="AR45" s="239"/>
      <c r="AS45" s="245"/>
      <c r="AT45" s="242"/>
      <c r="AU45" s="242"/>
      <c r="AV45" s="242"/>
      <c r="AW45" s="242"/>
      <c r="AX45" s="242"/>
      <c r="AY45" s="242"/>
      <c r="AZ45" s="242"/>
      <c r="BA45" s="242"/>
      <c r="BB45" s="244"/>
      <c r="BC45" s="234"/>
      <c r="BD45" s="235"/>
      <c r="BE45" s="235"/>
      <c r="BF45" s="235"/>
      <c r="BG45" s="242"/>
      <c r="BH45" s="235"/>
      <c r="BI45" s="250"/>
      <c r="BJ45" s="250"/>
      <c r="BK45" s="235"/>
      <c r="BL45" s="235"/>
      <c r="BM45" s="239"/>
      <c r="BN45" s="234"/>
      <c r="BO45" s="235"/>
      <c r="BP45" s="235"/>
      <c r="BQ45" s="235"/>
      <c r="BR45" s="235"/>
      <c r="BS45" s="235"/>
      <c r="BT45" s="235"/>
      <c r="BU45" s="235"/>
      <c r="BV45" s="235"/>
      <c r="BW45" s="235"/>
      <c r="BX45" s="235"/>
      <c r="BY45" s="235"/>
      <c r="BZ45" s="235"/>
      <c r="CA45" s="235"/>
      <c r="CB45" s="235"/>
      <c r="CC45" s="235"/>
      <c r="CD45" s="235"/>
      <c r="CE45" s="235"/>
      <c r="CF45" s="235"/>
      <c r="CG45" s="235"/>
      <c r="CH45" s="235"/>
      <c r="CI45" s="235"/>
      <c r="CJ45" s="235"/>
      <c r="CK45" s="235"/>
      <c r="CL45" s="235"/>
      <c r="CM45" s="235"/>
      <c r="CN45" s="235"/>
      <c r="CO45" s="235"/>
      <c r="CP45" s="235"/>
      <c r="CQ45" s="235"/>
      <c r="CR45" s="235"/>
      <c r="CS45" s="235"/>
      <c r="CT45" s="235"/>
      <c r="CU45" s="235"/>
      <c r="CV45" s="235"/>
      <c r="CW45" s="239"/>
    </row>
    <row r="46" spans="1:101" s="275" customFormat="1" ht="15.75" customHeight="1">
      <c r="A46" s="331" t="s">
        <v>140</v>
      </c>
      <c r="B46" s="236" t="s">
        <v>103</v>
      </c>
      <c r="C46" s="233">
        <v>0</v>
      </c>
      <c r="D46" s="277"/>
      <c r="E46" s="246"/>
      <c r="F46" s="246"/>
      <c r="G46" s="246"/>
      <c r="H46" s="246"/>
      <c r="I46" s="246"/>
      <c r="J46" s="246"/>
      <c r="K46" s="246"/>
      <c r="L46" s="246"/>
      <c r="M46" s="246"/>
      <c r="N46" s="246"/>
      <c r="O46" s="246"/>
      <c r="P46" s="246"/>
      <c r="Q46" s="246"/>
      <c r="R46" s="246"/>
      <c r="S46" s="250"/>
      <c r="T46" s="278"/>
      <c r="U46" s="234"/>
      <c r="V46" s="235"/>
      <c r="W46" s="235"/>
      <c r="X46" s="235"/>
      <c r="Y46" s="235"/>
      <c r="Z46" s="235"/>
      <c r="AA46" s="235"/>
      <c r="AB46" s="235"/>
      <c r="AC46" s="235"/>
      <c r="AD46" s="235"/>
      <c r="AE46" s="235"/>
      <c r="AF46" s="235"/>
      <c r="AG46" s="235"/>
      <c r="AH46" s="235"/>
      <c r="AI46" s="235"/>
      <c r="AJ46" s="235"/>
      <c r="AK46" s="235"/>
      <c r="AL46" s="235"/>
      <c r="AM46" s="235"/>
      <c r="AN46" s="235"/>
      <c r="AO46" s="235"/>
      <c r="AP46" s="235"/>
      <c r="AQ46" s="235"/>
      <c r="AR46" s="239"/>
      <c r="AS46" s="245"/>
      <c r="AT46" s="242"/>
      <c r="AU46" s="242"/>
      <c r="AV46" s="242"/>
      <c r="AW46" s="242"/>
      <c r="AX46" s="242"/>
      <c r="AY46" s="242"/>
      <c r="AZ46" s="242"/>
      <c r="BA46" s="242"/>
      <c r="BB46" s="244"/>
      <c r="BC46" s="234"/>
      <c r="BD46" s="235"/>
      <c r="BE46" s="235"/>
      <c r="BF46" s="235"/>
      <c r="BG46" s="242"/>
      <c r="BH46" s="235"/>
      <c r="BI46" s="250"/>
      <c r="BJ46" s="250"/>
      <c r="BK46" s="235"/>
      <c r="BL46" s="235"/>
      <c r="BM46" s="239"/>
      <c r="BN46" s="234"/>
      <c r="BO46" s="235"/>
      <c r="BP46" s="235"/>
      <c r="BQ46" s="235"/>
      <c r="BR46" s="235"/>
      <c r="BS46" s="235"/>
      <c r="BT46" s="235"/>
      <c r="BU46" s="235"/>
      <c r="BV46" s="235"/>
      <c r="BW46" s="235"/>
      <c r="BX46" s="235"/>
      <c r="BY46" s="235"/>
      <c r="BZ46" s="235"/>
      <c r="CA46" s="235"/>
      <c r="CB46" s="235"/>
      <c r="CC46" s="235"/>
      <c r="CD46" s="235"/>
      <c r="CE46" s="235"/>
      <c r="CF46" s="235"/>
      <c r="CG46" s="235"/>
      <c r="CH46" s="235"/>
      <c r="CI46" s="235"/>
      <c r="CJ46" s="235"/>
      <c r="CK46" s="235"/>
      <c r="CL46" s="235"/>
      <c r="CM46" s="235"/>
      <c r="CN46" s="235"/>
      <c r="CO46" s="235"/>
      <c r="CP46" s="235"/>
      <c r="CQ46" s="235"/>
      <c r="CR46" s="235"/>
      <c r="CS46" s="235"/>
      <c r="CT46" s="235"/>
      <c r="CU46" s="235"/>
      <c r="CV46" s="235"/>
      <c r="CW46" s="239"/>
    </row>
    <row r="47" spans="1:101" ht="15.75">
      <c r="A47" s="267" t="s">
        <v>141</v>
      </c>
      <c r="B47" s="232" t="s">
        <v>128</v>
      </c>
      <c r="C47" s="266">
        <v>9.7000000000000003E-2</v>
      </c>
      <c r="D47" s="276"/>
      <c r="E47" s="250"/>
      <c r="F47" s="248"/>
      <c r="G47" s="250"/>
      <c r="H47" s="248"/>
      <c r="I47" s="257"/>
      <c r="J47" s="250"/>
      <c r="K47" s="248"/>
      <c r="L47" s="248"/>
      <c r="M47" s="248"/>
      <c r="N47" s="248"/>
      <c r="O47" s="248"/>
      <c r="P47" s="250"/>
      <c r="Q47" s="235"/>
      <c r="R47" s="248"/>
      <c r="S47" s="248"/>
      <c r="T47" s="251"/>
      <c r="U47" s="249"/>
      <c r="V47" s="250"/>
      <c r="W47" s="250"/>
      <c r="X47" s="250"/>
      <c r="Y47" s="250"/>
      <c r="Z47" s="250"/>
      <c r="AA47" s="250"/>
      <c r="AB47" s="250"/>
      <c r="AC47" s="250"/>
      <c r="AD47" s="250"/>
      <c r="AE47" s="250"/>
      <c r="AF47" s="250"/>
      <c r="AG47" s="250">
        <v>2E-3</v>
      </c>
      <c r="AH47" s="250"/>
      <c r="AI47" s="250"/>
      <c r="AJ47" s="250"/>
      <c r="AK47" s="250"/>
      <c r="AL47" s="250"/>
      <c r="AM47" s="250">
        <v>9.4E-2</v>
      </c>
      <c r="AN47" s="250"/>
      <c r="AO47" s="250"/>
      <c r="AP47" s="250">
        <v>1E-3</v>
      </c>
      <c r="AQ47" s="250"/>
      <c r="AR47" s="237"/>
      <c r="AS47" s="245"/>
      <c r="AT47" s="243"/>
      <c r="AU47" s="248"/>
      <c r="AV47" s="250"/>
      <c r="AW47" s="248"/>
      <c r="AX47" s="248"/>
      <c r="AY47" s="248"/>
      <c r="AZ47" s="248"/>
      <c r="BA47" s="250"/>
      <c r="BB47" s="252"/>
      <c r="BC47" s="234"/>
      <c r="BD47" s="235"/>
      <c r="BE47" s="235"/>
      <c r="BF47" s="235"/>
      <c r="BG47" s="235"/>
      <c r="BH47" s="235"/>
      <c r="BI47" s="235"/>
      <c r="BJ47" s="235"/>
      <c r="BK47" s="235"/>
      <c r="BL47" s="235"/>
      <c r="BM47" s="239"/>
      <c r="BN47" s="234"/>
      <c r="BO47" s="236"/>
      <c r="BP47" s="236"/>
      <c r="BQ47" s="236"/>
      <c r="BR47" s="235"/>
      <c r="BS47" s="236"/>
      <c r="BT47" s="236"/>
      <c r="BU47" s="235"/>
      <c r="BV47" s="236"/>
      <c r="BW47" s="235"/>
      <c r="BX47" s="236"/>
      <c r="BY47" s="236"/>
      <c r="BZ47" s="236"/>
      <c r="CA47" s="236"/>
      <c r="CB47" s="236"/>
      <c r="CC47" s="236"/>
      <c r="CD47" s="235"/>
      <c r="CE47" s="236"/>
      <c r="CF47" s="236"/>
      <c r="CG47" s="236"/>
      <c r="CH47" s="236"/>
      <c r="CI47" s="235"/>
      <c r="CJ47" s="235"/>
      <c r="CK47" s="236"/>
      <c r="CL47" s="235"/>
      <c r="CM47" s="235"/>
      <c r="CN47" s="235"/>
      <c r="CO47" s="235"/>
      <c r="CP47" s="235"/>
      <c r="CQ47" s="235"/>
      <c r="CR47" s="235"/>
      <c r="CS47" s="236"/>
      <c r="CT47" s="236"/>
      <c r="CU47" s="235"/>
      <c r="CV47" s="236"/>
      <c r="CW47" s="237"/>
    </row>
    <row r="48" spans="1:101" ht="15.75">
      <c r="A48" s="231"/>
      <c r="B48" s="232" t="s">
        <v>103</v>
      </c>
      <c r="C48" s="233">
        <v>187.45000000000002</v>
      </c>
      <c r="D48" s="245"/>
      <c r="E48" s="235"/>
      <c r="F48" s="235"/>
      <c r="G48" s="235"/>
      <c r="H48" s="235"/>
      <c r="I48" s="242"/>
      <c r="J48" s="235"/>
      <c r="K48" s="235"/>
      <c r="L48" s="235"/>
      <c r="M48" s="235"/>
      <c r="N48" s="235"/>
      <c r="O48" s="235"/>
      <c r="P48" s="235"/>
      <c r="Q48" s="235"/>
      <c r="R48" s="235"/>
      <c r="S48" s="235"/>
      <c r="T48" s="280"/>
      <c r="U48" s="245"/>
      <c r="V48" s="242"/>
      <c r="W48" s="242"/>
      <c r="X48" s="242"/>
      <c r="Y48" s="242"/>
      <c r="Z48" s="242"/>
      <c r="AA48" s="242"/>
      <c r="AB48" s="235"/>
      <c r="AC48" s="235"/>
      <c r="AD48" s="235"/>
      <c r="AE48" s="235"/>
      <c r="AF48" s="235"/>
      <c r="AG48" s="235">
        <v>2.75</v>
      </c>
      <c r="AH48" s="235"/>
      <c r="AI48" s="235"/>
      <c r="AJ48" s="235"/>
      <c r="AK48" s="235"/>
      <c r="AL48" s="235"/>
      <c r="AM48" s="235">
        <v>183.33</v>
      </c>
      <c r="AN48" s="235"/>
      <c r="AO48" s="235"/>
      <c r="AP48" s="235">
        <v>1.37</v>
      </c>
      <c r="AQ48" s="235"/>
      <c r="AR48" s="237"/>
      <c r="AS48" s="245"/>
      <c r="AT48" s="242"/>
      <c r="AU48" s="242"/>
      <c r="AV48" s="242"/>
      <c r="AW48" s="242"/>
      <c r="AX48" s="242"/>
      <c r="AY48" s="250"/>
      <c r="AZ48" s="242"/>
      <c r="BA48" s="242"/>
      <c r="BB48" s="244"/>
      <c r="BC48" s="245"/>
      <c r="BD48" s="242"/>
      <c r="BE48" s="242"/>
      <c r="BF48" s="242"/>
      <c r="BG48" s="242"/>
      <c r="BH48" s="242"/>
      <c r="BI48" s="242"/>
      <c r="BJ48" s="242"/>
      <c r="BK48" s="242"/>
      <c r="BL48" s="242"/>
      <c r="BM48" s="244"/>
      <c r="BN48" s="245"/>
      <c r="BO48" s="242"/>
      <c r="BP48" s="242"/>
      <c r="BQ48" s="242"/>
      <c r="BR48" s="242"/>
      <c r="BS48" s="242"/>
      <c r="BT48" s="242"/>
      <c r="BU48" s="242"/>
      <c r="BV48" s="242"/>
      <c r="BW48" s="242"/>
      <c r="BX48" s="242"/>
      <c r="BY48" s="242"/>
      <c r="BZ48" s="242"/>
      <c r="CA48" s="242"/>
      <c r="CB48" s="242"/>
      <c r="CC48" s="242"/>
      <c r="CD48" s="242"/>
      <c r="CE48" s="242"/>
      <c r="CF48" s="242"/>
      <c r="CG48" s="242"/>
      <c r="CH48" s="242"/>
      <c r="CI48" s="242"/>
      <c r="CJ48" s="242"/>
      <c r="CK48" s="242"/>
      <c r="CL48" s="242"/>
      <c r="CM48" s="242"/>
      <c r="CN48" s="242"/>
      <c r="CO48" s="242"/>
      <c r="CP48" s="242"/>
      <c r="CQ48" s="242"/>
      <c r="CR48" s="242"/>
      <c r="CS48" s="242"/>
      <c r="CT48" s="242"/>
      <c r="CU48" s="242"/>
      <c r="CV48" s="242"/>
      <c r="CW48" s="244"/>
    </row>
    <row r="49" spans="1:101" ht="15.75">
      <c r="A49" s="488" t="s">
        <v>142</v>
      </c>
      <c r="B49" s="232" t="s">
        <v>122</v>
      </c>
      <c r="C49" s="268">
        <v>0</v>
      </c>
      <c r="D49" s="234"/>
      <c r="E49" s="235"/>
      <c r="F49" s="236"/>
      <c r="G49" s="235"/>
      <c r="H49" s="236"/>
      <c r="I49" s="235"/>
      <c r="J49" s="235"/>
      <c r="K49" s="236"/>
      <c r="L49" s="236"/>
      <c r="M49" s="236"/>
      <c r="N49" s="236"/>
      <c r="O49" s="236"/>
      <c r="P49" s="235"/>
      <c r="Q49" s="236"/>
      <c r="R49" s="236"/>
      <c r="S49" s="236"/>
      <c r="T49" s="237"/>
      <c r="U49" s="234"/>
      <c r="V49" s="235"/>
      <c r="W49" s="235"/>
      <c r="X49" s="235"/>
      <c r="Y49" s="235"/>
      <c r="Z49" s="235"/>
      <c r="AA49" s="235"/>
      <c r="AB49" s="235"/>
      <c r="AC49" s="235"/>
      <c r="AD49" s="235"/>
      <c r="AE49" s="235"/>
      <c r="AF49" s="235"/>
      <c r="AG49" s="235"/>
      <c r="AH49" s="235"/>
      <c r="AI49" s="235"/>
      <c r="AJ49" s="235"/>
      <c r="AK49" s="235"/>
      <c r="AL49" s="235"/>
      <c r="AM49" s="235"/>
      <c r="AN49" s="235"/>
      <c r="AO49" s="235"/>
      <c r="AP49" s="235"/>
      <c r="AQ49" s="235"/>
      <c r="AR49" s="237"/>
      <c r="AS49" s="269"/>
      <c r="AT49" s="270"/>
      <c r="AU49" s="270"/>
      <c r="AV49" s="260"/>
      <c r="AW49" s="270"/>
      <c r="AX49" s="270"/>
      <c r="AY49" s="260"/>
      <c r="AZ49" s="260"/>
      <c r="BA49" s="260"/>
      <c r="BB49" s="281"/>
      <c r="BC49" s="234"/>
      <c r="BD49" s="235"/>
      <c r="BE49" s="235"/>
      <c r="BF49" s="235"/>
      <c r="BG49" s="235"/>
      <c r="BH49" s="235"/>
      <c r="BI49" s="235"/>
      <c r="BJ49" s="235"/>
      <c r="BK49" s="235"/>
      <c r="BL49" s="235"/>
      <c r="BM49" s="239"/>
      <c r="BN49" s="234"/>
      <c r="BO49" s="236"/>
      <c r="BP49" s="236"/>
      <c r="BQ49" s="236"/>
      <c r="BR49" s="235"/>
      <c r="BS49" s="236"/>
      <c r="BT49" s="236"/>
      <c r="BU49" s="235"/>
      <c r="BV49" s="236"/>
      <c r="BW49" s="235"/>
      <c r="BX49" s="236"/>
      <c r="BY49" s="235"/>
      <c r="BZ49" s="235"/>
      <c r="CA49" s="236"/>
      <c r="CB49" s="236"/>
      <c r="CC49" s="236"/>
      <c r="CD49" s="235"/>
      <c r="CE49" s="236"/>
      <c r="CF49" s="236"/>
      <c r="CG49" s="236"/>
      <c r="CH49" s="236"/>
      <c r="CI49" s="235"/>
      <c r="CJ49" s="235"/>
      <c r="CK49" s="236"/>
      <c r="CL49" s="236"/>
      <c r="CM49" s="235"/>
      <c r="CN49" s="235"/>
      <c r="CO49" s="235"/>
      <c r="CP49" s="235"/>
      <c r="CQ49" s="235"/>
      <c r="CR49" s="236"/>
      <c r="CS49" s="236"/>
      <c r="CT49" s="236"/>
      <c r="CU49" s="235"/>
      <c r="CV49" s="236"/>
      <c r="CW49" s="237"/>
    </row>
    <row r="50" spans="1:101" ht="15.75">
      <c r="A50" s="488"/>
      <c r="B50" s="232" t="s">
        <v>103</v>
      </c>
      <c r="C50" s="233">
        <v>0</v>
      </c>
      <c r="D50" s="245"/>
      <c r="E50" s="242"/>
      <c r="F50" s="242"/>
      <c r="G50" s="242"/>
      <c r="H50" s="242"/>
      <c r="I50" s="242"/>
      <c r="J50" s="242"/>
      <c r="K50" s="242"/>
      <c r="L50" s="242"/>
      <c r="M50" s="242"/>
      <c r="N50" s="242"/>
      <c r="O50" s="242"/>
      <c r="P50" s="242"/>
      <c r="Q50" s="242"/>
      <c r="R50" s="242"/>
      <c r="S50" s="242"/>
      <c r="T50" s="244"/>
      <c r="U50" s="255"/>
      <c r="V50" s="242"/>
      <c r="W50" s="243"/>
      <c r="X50" s="242"/>
      <c r="Y50" s="242"/>
      <c r="Z50" s="242"/>
      <c r="AA50" s="242"/>
      <c r="AB50" s="242"/>
      <c r="AC50" s="242"/>
      <c r="AD50" s="242"/>
      <c r="AE50" s="242"/>
      <c r="AF50" s="242"/>
      <c r="AG50" s="242"/>
      <c r="AH50" s="242"/>
      <c r="AI50" s="242"/>
      <c r="AJ50" s="242"/>
      <c r="AK50" s="242"/>
      <c r="AL50" s="242"/>
      <c r="AM50" s="242"/>
      <c r="AN50" s="242"/>
      <c r="AO50" s="242"/>
      <c r="AP50" s="242"/>
      <c r="AQ50" s="242"/>
      <c r="AR50" s="244"/>
      <c r="AS50" s="245"/>
      <c r="AT50" s="242"/>
      <c r="AU50" s="242"/>
      <c r="AV50" s="242"/>
      <c r="AW50" s="242"/>
      <c r="AX50" s="242"/>
      <c r="AY50" s="242"/>
      <c r="AZ50" s="242"/>
      <c r="BA50" s="250"/>
      <c r="BB50" s="252"/>
      <c r="BC50" s="245"/>
      <c r="BD50" s="242"/>
      <c r="BE50" s="242"/>
      <c r="BF50" s="242"/>
      <c r="BG50" s="242"/>
      <c r="BH50" s="242"/>
      <c r="BI50" s="242"/>
      <c r="BJ50" s="242"/>
      <c r="BK50" s="242"/>
      <c r="BL50" s="242"/>
      <c r="BM50" s="244"/>
      <c r="BN50" s="245"/>
      <c r="BO50" s="242"/>
      <c r="BP50" s="242"/>
      <c r="BQ50" s="242"/>
      <c r="BR50" s="242"/>
      <c r="BS50" s="242"/>
      <c r="BT50" s="242"/>
      <c r="BU50" s="242"/>
      <c r="BV50" s="242"/>
      <c r="BW50" s="242"/>
      <c r="BX50" s="242"/>
      <c r="BY50" s="242"/>
      <c r="BZ50" s="242"/>
      <c r="CA50" s="242"/>
      <c r="CB50" s="242"/>
      <c r="CC50" s="242"/>
      <c r="CD50" s="242"/>
      <c r="CE50" s="242"/>
      <c r="CF50" s="242"/>
      <c r="CG50" s="242"/>
      <c r="CH50" s="243"/>
      <c r="CI50" s="242"/>
      <c r="CJ50" s="242"/>
      <c r="CK50" s="242"/>
      <c r="CL50" s="242"/>
      <c r="CM50" s="242"/>
      <c r="CN50" s="242"/>
      <c r="CO50" s="242"/>
      <c r="CP50" s="242"/>
      <c r="CQ50" s="242"/>
      <c r="CR50" s="242"/>
      <c r="CS50" s="242"/>
      <c r="CT50" s="242"/>
      <c r="CU50" s="242"/>
      <c r="CV50" s="242"/>
      <c r="CW50" s="244"/>
    </row>
    <row r="51" spans="1:101" ht="15.75">
      <c r="A51" s="267" t="s">
        <v>143</v>
      </c>
      <c r="B51" s="232" t="s">
        <v>122</v>
      </c>
      <c r="C51" s="268">
        <v>15</v>
      </c>
      <c r="D51" s="240"/>
      <c r="E51" s="235"/>
      <c r="F51" s="236"/>
      <c r="G51" s="235">
        <v>1</v>
      </c>
      <c r="H51" s="236"/>
      <c r="I51" s="236"/>
      <c r="J51" s="282"/>
      <c r="K51" s="236"/>
      <c r="L51" s="236"/>
      <c r="M51" s="235"/>
      <c r="N51" s="236"/>
      <c r="O51" s="235"/>
      <c r="P51" s="235"/>
      <c r="Q51" s="236"/>
      <c r="R51" s="236"/>
      <c r="S51" s="236"/>
      <c r="T51" s="237">
        <v>1</v>
      </c>
      <c r="U51" s="234"/>
      <c r="V51" s="235"/>
      <c r="W51" s="235"/>
      <c r="X51" s="235"/>
      <c r="Y51" s="235"/>
      <c r="Z51" s="235"/>
      <c r="AA51" s="235"/>
      <c r="AB51" s="235"/>
      <c r="AC51" s="235"/>
      <c r="AD51" s="235"/>
      <c r="AE51" s="235"/>
      <c r="AF51" s="235"/>
      <c r="AG51" s="235"/>
      <c r="AH51" s="235"/>
      <c r="AI51" s="235"/>
      <c r="AJ51" s="235"/>
      <c r="AK51" s="235"/>
      <c r="AL51" s="235"/>
      <c r="AM51" s="235"/>
      <c r="AN51" s="235"/>
      <c r="AO51" s="235"/>
      <c r="AP51" s="235">
        <v>2</v>
      </c>
      <c r="AQ51" s="235"/>
      <c r="AR51" s="237"/>
      <c r="AS51" s="269"/>
      <c r="AT51" s="260"/>
      <c r="AU51" s="260">
        <v>2</v>
      </c>
      <c r="AV51" s="260"/>
      <c r="AW51" s="260"/>
      <c r="AX51" s="260">
        <v>5</v>
      </c>
      <c r="AY51" s="260">
        <v>1</v>
      </c>
      <c r="AZ51" s="260"/>
      <c r="BA51" s="260"/>
      <c r="BB51" s="281"/>
      <c r="BC51" s="234">
        <v>1</v>
      </c>
      <c r="BD51" s="235"/>
      <c r="BE51" s="235"/>
      <c r="BF51" s="235"/>
      <c r="BG51" s="235"/>
      <c r="BH51" s="235"/>
      <c r="BI51" s="235">
        <v>1</v>
      </c>
      <c r="BJ51" s="235"/>
      <c r="BK51" s="235"/>
      <c r="BL51" s="235"/>
      <c r="BM51" s="239"/>
      <c r="BN51" s="234"/>
      <c r="BO51" s="236"/>
      <c r="BP51" s="236"/>
      <c r="BQ51" s="236"/>
      <c r="BR51" s="235"/>
      <c r="BS51" s="282"/>
      <c r="BT51" s="236"/>
      <c r="BU51" s="235"/>
      <c r="BV51" s="236"/>
      <c r="BW51" s="235"/>
      <c r="BX51" s="236"/>
      <c r="BY51" s="236"/>
      <c r="BZ51" s="236"/>
      <c r="CA51" s="282"/>
      <c r="CB51" s="236"/>
      <c r="CC51" s="236">
        <v>1</v>
      </c>
      <c r="CD51" s="235"/>
      <c r="CE51" s="236"/>
      <c r="CF51" s="236"/>
      <c r="CG51" s="236"/>
      <c r="CH51" s="236"/>
      <c r="CI51" s="235"/>
      <c r="CJ51" s="235"/>
      <c r="CK51" s="236"/>
      <c r="CL51" s="236"/>
      <c r="CM51" s="235"/>
      <c r="CN51" s="235"/>
      <c r="CO51" s="235"/>
      <c r="CP51" s="235"/>
      <c r="CQ51" s="235"/>
      <c r="CR51" s="235"/>
      <c r="CS51" s="236"/>
      <c r="CT51" s="236"/>
      <c r="CU51" s="235"/>
      <c r="CV51" s="236"/>
      <c r="CW51" s="237"/>
    </row>
    <row r="52" spans="1:101" ht="15.75">
      <c r="A52" s="231"/>
      <c r="B52" s="232" t="s">
        <v>103</v>
      </c>
      <c r="C52" s="233">
        <v>213.79000000000002</v>
      </c>
      <c r="D52" s="255"/>
      <c r="E52" s="242"/>
      <c r="F52" s="243"/>
      <c r="G52" s="242">
        <v>23.75</v>
      </c>
      <c r="H52" s="243"/>
      <c r="I52" s="243"/>
      <c r="J52" s="283"/>
      <c r="K52" s="243"/>
      <c r="L52" s="243"/>
      <c r="M52" s="242"/>
      <c r="N52" s="283"/>
      <c r="O52" s="242"/>
      <c r="P52" s="242"/>
      <c r="Q52" s="243"/>
      <c r="R52" s="243"/>
      <c r="S52" s="248"/>
      <c r="T52" s="251">
        <v>20.98</v>
      </c>
      <c r="U52" s="255"/>
      <c r="V52" s="242"/>
      <c r="W52" s="242"/>
      <c r="X52" s="242"/>
      <c r="Y52" s="242"/>
      <c r="Z52" s="242"/>
      <c r="AA52" s="242"/>
      <c r="AB52" s="242"/>
      <c r="AC52" s="242"/>
      <c r="AD52" s="242"/>
      <c r="AE52" s="242"/>
      <c r="AF52" s="242"/>
      <c r="AG52" s="242"/>
      <c r="AH52" s="242"/>
      <c r="AI52" s="242"/>
      <c r="AJ52" s="242"/>
      <c r="AK52" s="242"/>
      <c r="AL52" s="242"/>
      <c r="AM52" s="242"/>
      <c r="AN52" s="242"/>
      <c r="AO52" s="242"/>
      <c r="AP52" s="242">
        <v>11.4</v>
      </c>
      <c r="AQ52" s="242"/>
      <c r="AR52" s="253"/>
      <c r="AS52" s="245"/>
      <c r="AT52" s="242"/>
      <c r="AU52" s="242">
        <v>38.21</v>
      </c>
      <c r="AV52" s="242"/>
      <c r="AW52" s="242"/>
      <c r="AX52" s="242">
        <v>27.81</v>
      </c>
      <c r="AY52" s="242">
        <v>9.14</v>
      </c>
      <c r="AZ52" s="242"/>
      <c r="BA52" s="250"/>
      <c r="BB52" s="252"/>
      <c r="BC52" s="245">
        <v>32.33</v>
      </c>
      <c r="BD52" s="242"/>
      <c r="BE52" s="242"/>
      <c r="BF52" s="242"/>
      <c r="BG52" s="242"/>
      <c r="BH52" s="242"/>
      <c r="BI52" s="242">
        <v>21.5</v>
      </c>
      <c r="BJ52" s="242"/>
      <c r="BK52" s="242"/>
      <c r="BL52" s="242"/>
      <c r="BM52" s="253"/>
      <c r="BN52" s="234"/>
      <c r="BO52" s="243"/>
      <c r="BP52" s="243"/>
      <c r="BQ52" s="242"/>
      <c r="BR52" s="242"/>
      <c r="BS52" s="243"/>
      <c r="BT52" s="243"/>
      <c r="BU52" s="242"/>
      <c r="BV52" s="243"/>
      <c r="BW52" s="242"/>
      <c r="BX52" s="243"/>
      <c r="BY52" s="243"/>
      <c r="BZ52" s="243"/>
      <c r="CA52" s="243"/>
      <c r="CB52" s="243"/>
      <c r="CC52" s="243">
        <v>28.67</v>
      </c>
      <c r="CD52" s="242"/>
      <c r="CE52" s="243"/>
      <c r="CF52" s="243"/>
      <c r="CG52" s="243"/>
      <c r="CH52" s="243"/>
      <c r="CI52" s="242"/>
      <c r="CJ52" s="242"/>
      <c r="CK52" s="243"/>
      <c r="CL52" s="243"/>
      <c r="CM52" s="242"/>
      <c r="CN52" s="242"/>
      <c r="CO52" s="242"/>
      <c r="CP52" s="242"/>
      <c r="CQ52" s="242"/>
      <c r="CR52" s="242"/>
      <c r="CS52" s="243"/>
      <c r="CT52" s="243"/>
      <c r="CU52" s="242"/>
      <c r="CV52" s="243"/>
      <c r="CW52" s="253"/>
    </row>
    <row r="53" spans="1:101" ht="15.75">
      <c r="A53" s="267" t="s">
        <v>144</v>
      </c>
      <c r="B53" s="232" t="s">
        <v>122</v>
      </c>
      <c r="C53" s="268">
        <v>0</v>
      </c>
      <c r="D53" s="234"/>
      <c r="E53" s="235"/>
      <c r="F53" s="235"/>
      <c r="G53" s="235"/>
      <c r="H53" s="235"/>
      <c r="I53" s="235"/>
      <c r="J53" s="235"/>
      <c r="K53" s="235"/>
      <c r="L53" s="235"/>
      <c r="M53" s="235"/>
      <c r="N53" s="235"/>
      <c r="O53" s="235"/>
      <c r="P53" s="235"/>
      <c r="Q53" s="236"/>
      <c r="R53" s="236"/>
      <c r="S53" s="236"/>
      <c r="T53" s="237"/>
      <c r="U53" s="234"/>
      <c r="V53" s="235"/>
      <c r="W53" s="235"/>
      <c r="X53" s="235"/>
      <c r="Y53" s="235"/>
      <c r="Z53" s="235"/>
      <c r="AA53" s="235"/>
      <c r="AB53" s="235"/>
      <c r="AC53" s="235"/>
      <c r="AD53" s="235"/>
      <c r="AE53" s="235"/>
      <c r="AF53" s="235"/>
      <c r="AG53" s="235"/>
      <c r="AH53" s="235"/>
      <c r="AI53" s="235"/>
      <c r="AJ53" s="235"/>
      <c r="AK53" s="235"/>
      <c r="AL53" s="235"/>
      <c r="AM53" s="235"/>
      <c r="AN53" s="235"/>
      <c r="AO53" s="235"/>
      <c r="AP53" s="235"/>
      <c r="AQ53" s="235"/>
      <c r="AR53" s="237"/>
      <c r="AS53" s="269"/>
      <c r="AT53" s="260"/>
      <c r="AU53" s="260"/>
      <c r="AV53" s="260"/>
      <c r="AW53" s="260"/>
      <c r="AX53" s="260"/>
      <c r="AY53" s="260"/>
      <c r="AZ53" s="260"/>
      <c r="BA53" s="260"/>
      <c r="BB53" s="281"/>
      <c r="BC53" s="234"/>
      <c r="BD53" s="235"/>
      <c r="BE53" s="235"/>
      <c r="BF53" s="235"/>
      <c r="BG53" s="235"/>
      <c r="BH53" s="235"/>
      <c r="BI53" s="235"/>
      <c r="BJ53" s="235"/>
      <c r="BK53" s="235"/>
      <c r="BL53" s="235"/>
      <c r="BM53" s="239"/>
      <c r="BN53" s="234"/>
      <c r="BO53" s="236"/>
      <c r="BP53" s="236"/>
      <c r="BQ53" s="236"/>
      <c r="BR53" s="235"/>
      <c r="BS53" s="236"/>
      <c r="BT53" s="236"/>
      <c r="BU53" s="235"/>
      <c r="BV53" s="236"/>
      <c r="BW53" s="235"/>
      <c r="BX53" s="236"/>
      <c r="BY53" s="236"/>
      <c r="BZ53" s="236"/>
      <c r="CA53" s="236"/>
      <c r="CB53" s="236"/>
      <c r="CC53" s="236"/>
      <c r="CD53" s="235"/>
      <c r="CE53" s="236"/>
      <c r="CF53" s="236"/>
      <c r="CG53" s="236"/>
      <c r="CH53" s="236"/>
      <c r="CI53" s="235"/>
      <c r="CJ53" s="235"/>
      <c r="CK53" s="236"/>
      <c r="CL53" s="236"/>
      <c r="CM53" s="235"/>
      <c r="CN53" s="235"/>
      <c r="CO53" s="235"/>
      <c r="CP53" s="235"/>
      <c r="CQ53" s="235"/>
      <c r="CR53" s="235"/>
      <c r="CS53" s="236"/>
      <c r="CT53" s="236"/>
      <c r="CU53" s="235"/>
      <c r="CV53" s="236"/>
      <c r="CW53" s="237"/>
    </row>
    <row r="54" spans="1:101" ht="15.75">
      <c r="A54" s="267" t="s">
        <v>145</v>
      </c>
      <c r="B54" s="232" t="s">
        <v>103</v>
      </c>
      <c r="C54" s="233">
        <v>0</v>
      </c>
      <c r="D54" s="245"/>
      <c r="E54" s="242"/>
      <c r="F54" s="242"/>
      <c r="G54" s="242"/>
      <c r="H54" s="242"/>
      <c r="I54" s="242"/>
      <c r="J54" s="242"/>
      <c r="K54" s="242"/>
      <c r="L54" s="242"/>
      <c r="M54" s="242"/>
      <c r="N54" s="242"/>
      <c r="O54" s="242"/>
      <c r="P54" s="242"/>
      <c r="Q54" s="242"/>
      <c r="R54" s="242"/>
      <c r="S54" s="242"/>
      <c r="T54" s="244"/>
      <c r="U54" s="245"/>
      <c r="V54" s="242"/>
      <c r="W54" s="242"/>
      <c r="X54" s="242"/>
      <c r="Y54" s="242"/>
      <c r="Z54" s="242"/>
      <c r="AA54" s="242"/>
      <c r="AB54" s="242"/>
      <c r="AC54" s="242"/>
      <c r="AD54" s="242"/>
      <c r="AE54" s="242"/>
      <c r="AF54" s="242"/>
      <c r="AG54" s="242"/>
      <c r="AH54" s="242"/>
      <c r="AI54" s="242"/>
      <c r="AJ54" s="242"/>
      <c r="AK54" s="242"/>
      <c r="AL54" s="242"/>
      <c r="AM54" s="242"/>
      <c r="AN54" s="242"/>
      <c r="AO54" s="242"/>
      <c r="AP54" s="242"/>
      <c r="AQ54" s="242"/>
      <c r="AR54" s="253"/>
      <c r="AS54" s="245"/>
      <c r="AT54" s="242"/>
      <c r="AU54" s="242"/>
      <c r="AV54" s="242"/>
      <c r="AW54" s="242"/>
      <c r="AX54" s="242"/>
      <c r="AY54" s="242"/>
      <c r="AZ54" s="242"/>
      <c r="BA54" s="250"/>
      <c r="BB54" s="252"/>
      <c r="BC54" s="245"/>
      <c r="BD54" s="242"/>
      <c r="BE54" s="242"/>
      <c r="BF54" s="242"/>
      <c r="BG54" s="242"/>
      <c r="BH54" s="242"/>
      <c r="BI54" s="242"/>
      <c r="BJ54" s="242"/>
      <c r="BK54" s="242"/>
      <c r="BL54" s="242"/>
      <c r="BM54" s="244"/>
      <c r="BN54" s="245"/>
      <c r="BO54" s="242"/>
      <c r="BP54" s="242"/>
      <c r="BQ54" s="242"/>
      <c r="BR54" s="242"/>
      <c r="BS54" s="242"/>
      <c r="BT54" s="242"/>
      <c r="BU54" s="242"/>
      <c r="BV54" s="242"/>
      <c r="BW54" s="242"/>
      <c r="BX54" s="242"/>
      <c r="BY54" s="242"/>
      <c r="BZ54" s="242"/>
      <c r="CA54" s="242"/>
      <c r="CB54" s="242"/>
      <c r="CC54" s="242"/>
      <c r="CD54" s="242"/>
      <c r="CE54" s="242"/>
      <c r="CF54" s="242"/>
      <c r="CG54" s="242"/>
      <c r="CH54" s="242"/>
      <c r="CI54" s="242"/>
      <c r="CJ54" s="242"/>
      <c r="CK54" s="242"/>
      <c r="CL54" s="242"/>
      <c r="CM54" s="242"/>
      <c r="CN54" s="242"/>
      <c r="CO54" s="242"/>
      <c r="CP54" s="242"/>
      <c r="CQ54" s="242"/>
      <c r="CR54" s="242"/>
      <c r="CS54" s="242"/>
      <c r="CT54" s="242"/>
      <c r="CU54" s="242"/>
      <c r="CV54" s="242"/>
      <c r="CW54" s="244"/>
    </row>
    <row r="55" spans="1:101" s="275" customFormat="1" ht="15.75">
      <c r="A55" s="272" t="s">
        <v>146</v>
      </c>
      <c r="B55" s="232" t="s">
        <v>122</v>
      </c>
      <c r="C55" s="268">
        <v>0</v>
      </c>
      <c r="D55" s="234"/>
      <c r="E55" s="235"/>
      <c r="F55" s="235"/>
      <c r="G55" s="235"/>
      <c r="H55" s="235"/>
      <c r="I55" s="235"/>
      <c r="J55" s="235"/>
      <c r="K55" s="235"/>
      <c r="L55" s="235"/>
      <c r="M55" s="235"/>
      <c r="N55" s="235"/>
      <c r="O55" s="235"/>
      <c r="P55" s="235"/>
      <c r="Q55" s="235"/>
      <c r="R55" s="235"/>
      <c r="S55" s="235"/>
      <c r="T55" s="239"/>
      <c r="U55" s="234"/>
      <c r="V55" s="235"/>
      <c r="W55" s="235"/>
      <c r="X55" s="235"/>
      <c r="Y55" s="235"/>
      <c r="Z55" s="235"/>
      <c r="AA55" s="235"/>
      <c r="AB55" s="235"/>
      <c r="AC55" s="235"/>
      <c r="AD55" s="235"/>
      <c r="AE55" s="235"/>
      <c r="AF55" s="235"/>
      <c r="AG55" s="235"/>
      <c r="AH55" s="235"/>
      <c r="AI55" s="235"/>
      <c r="AJ55" s="235"/>
      <c r="AK55" s="235"/>
      <c r="AL55" s="235"/>
      <c r="AM55" s="235"/>
      <c r="AN55" s="235"/>
      <c r="AO55" s="235"/>
      <c r="AP55" s="235"/>
      <c r="AQ55" s="235"/>
      <c r="AR55" s="239"/>
      <c r="AS55" s="269"/>
      <c r="AT55" s="260"/>
      <c r="AU55" s="260"/>
      <c r="AV55" s="260"/>
      <c r="AW55" s="260"/>
      <c r="AX55" s="260"/>
      <c r="AY55" s="260"/>
      <c r="AZ55" s="260"/>
      <c r="BA55" s="260"/>
      <c r="BB55" s="281"/>
      <c r="BC55" s="234"/>
      <c r="BD55" s="235"/>
      <c r="BE55" s="235"/>
      <c r="BF55" s="235"/>
      <c r="BG55" s="235"/>
      <c r="BH55" s="235"/>
      <c r="BI55" s="235"/>
      <c r="BJ55" s="235"/>
      <c r="BK55" s="235"/>
      <c r="BL55" s="235"/>
      <c r="BM55" s="239"/>
      <c r="BN55" s="234"/>
      <c r="BO55" s="235"/>
      <c r="BP55" s="235"/>
      <c r="BQ55" s="235"/>
      <c r="BR55" s="235"/>
      <c r="BS55" s="235"/>
      <c r="BT55" s="235"/>
      <c r="BU55" s="235"/>
      <c r="BV55" s="235"/>
      <c r="BW55" s="235"/>
      <c r="BX55" s="235"/>
      <c r="BY55" s="235"/>
      <c r="BZ55" s="235"/>
      <c r="CA55" s="235"/>
      <c r="CB55" s="235"/>
      <c r="CC55" s="235"/>
      <c r="CD55" s="235"/>
      <c r="CE55" s="235"/>
      <c r="CF55" s="235"/>
      <c r="CG55" s="235"/>
      <c r="CH55" s="235"/>
      <c r="CI55" s="235"/>
      <c r="CJ55" s="235"/>
      <c r="CK55" s="235"/>
      <c r="CL55" s="235"/>
      <c r="CM55" s="235"/>
      <c r="CN55" s="235"/>
      <c r="CO55" s="235"/>
      <c r="CP55" s="235"/>
      <c r="CQ55" s="235"/>
      <c r="CR55" s="235"/>
      <c r="CS55" s="235"/>
      <c r="CT55" s="235"/>
      <c r="CU55" s="235"/>
      <c r="CV55" s="235"/>
      <c r="CW55" s="239"/>
    </row>
    <row r="56" spans="1:101" s="275" customFormat="1" ht="15.75">
      <c r="A56" s="272" t="s">
        <v>147</v>
      </c>
      <c r="B56" s="232" t="s">
        <v>103</v>
      </c>
      <c r="C56" s="233">
        <v>0</v>
      </c>
      <c r="D56" s="249"/>
      <c r="E56" s="250"/>
      <c r="F56" s="250"/>
      <c r="G56" s="250"/>
      <c r="H56" s="242"/>
      <c r="I56" s="242"/>
      <c r="J56" s="250"/>
      <c r="K56" s="250"/>
      <c r="L56" s="250"/>
      <c r="M56" s="250"/>
      <c r="N56" s="250"/>
      <c r="O56" s="250"/>
      <c r="P56" s="250"/>
      <c r="Q56" s="250"/>
      <c r="R56" s="250"/>
      <c r="S56" s="250"/>
      <c r="T56" s="252"/>
      <c r="U56" s="245"/>
      <c r="V56" s="242"/>
      <c r="W56" s="242"/>
      <c r="X56" s="242"/>
      <c r="Y56" s="242"/>
      <c r="Z56" s="242"/>
      <c r="AA56" s="242"/>
      <c r="AB56" s="242"/>
      <c r="AC56" s="242"/>
      <c r="AD56" s="242"/>
      <c r="AE56" s="242"/>
      <c r="AF56" s="242"/>
      <c r="AG56" s="242"/>
      <c r="AH56" s="242"/>
      <c r="AI56" s="242"/>
      <c r="AJ56" s="242"/>
      <c r="AK56" s="242"/>
      <c r="AL56" s="242"/>
      <c r="AM56" s="242"/>
      <c r="AN56" s="242"/>
      <c r="AO56" s="242"/>
      <c r="AP56" s="242"/>
      <c r="AQ56" s="242"/>
      <c r="AR56" s="244"/>
      <c r="AS56" s="245"/>
      <c r="AT56" s="242"/>
      <c r="AU56" s="242"/>
      <c r="AV56" s="242"/>
      <c r="AW56" s="242"/>
      <c r="AX56" s="242"/>
      <c r="AY56" s="242"/>
      <c r="AZ56" s="242"/>
      <c r="BA56" s="242"/>
      <c r="BB56" s="252"/>
      <c r="BC56" s="245"/>
      <c r="BD56" s="242"/>
      <c r="BE56" s="242"/>
      <c r="BF56" s="242"/>
      <c r="BG56" s="242"/>
      <c r="BH56" s="242"/>
      <c r="BI56" s="242"/>
      <c r="BJ56" s="242"/>
      <c r="BK56" s="242"/>
      <c r="BL56" s="242"/>
      <c r="BM56" s="244"/>
      <c r="BN56" s="245"/>
      <c r="BO56" s="242"/>
      <c r="BP56" s="242"/>
      <c r="BQ56" s="242"/>
      <c r="BR56" s="242"/>
      <c r="BS56" s="242"/>
      <c r="BT56" s="242"/>
      <c r="BU56" s="242"/>
      <c r="BV56" s="242"/>
      <c r="BW56" s="242"/>
      <c r="BX56" s="242"/>
      <c r="BY56" s="242"/>
      <c r="BZ56" s="242"/>
      <c r="CA56" s="242"/>
      <c r="CB56" s="242"/>
      <c r="CC56" s="242"/>
      <c r="CD56" s="242"/>
      <c r="CE56" s="242"/>
      <c r="CF56" s="242"/>
      <c r="CG56" s="242"/>
      <c r="CH56" s="242"/>
      <c r="CI56" s="242"/>
      <c r="CJ56" s="242"/>
      <c r="CK56" s="242"/>
      <c r="CL56" s="242"/>
      <c r="CM56" s="242"/>
      <c r="CN56" s="242"/>
      <c r="CO56" s="242"/>
      <c r="CP56" s="242"/>
      <c r="CQ56" s="242"/>
      <c r="CR56" s="242"/>
      <c r="CS56" s="242"/>
      <c r="CT56" s="242"/>
      <c r="CU56" s="242"/>
      <c r="CV56" s="242"/>
      <c r="CW56" s="244"/>
    </row>
    <row r="57" spans="1:101" s="275" customFormat="1" ht="15.75">
      <c r="A57" s="488" t="s">
        <v>148</v>
      </c>
      <c r="B57" s="282" t="s">
        <v>122</v>
      </c>
      <c r="C57" s="233">
        <v>0</v>
      </c>
      <c r="D57" s="249"/>
      <c r="E57" s="250"/>
      <c r="F57" s="250"/>
      <c r="G57" s="250"/>
      <c r="H57" s="242"/>
      <c r="I57" s="242"/>
      <c r="J57" s="250"/>
      <c r="K57" s="250"/>
      <c r="L57" s="250"/>
      <c r="M57" s="250"/>
      <c r="N57" s="250"/>
      <c r="O57" s="250"/>
      <c r="P57" s="250"/>
      <c r="Q57" s="250"/>
      <c r="R57" s="250"/>
      <c r="S57" s="250"/>
      <c r="T57" s="252"/>
      <c r="U57" s="245"/>
      <c r="V57" s="242"/>
      <c r="W57" s="242"/>
      <c r="X57" s="242"/>
      <c r="Y57" s="242"/>
      <c r="Z57" s="242"/>
      <c r="AA57" s="242"/>
      <c r="AB57" s="242"/>
      <c r="AC57" s="242"/>
      <c r="AD57" s="242"/>
      <c r="AE57" s="242"/>
      <c r="AF57" s="242"/>
      <c r="AG57" s="242"/>
      <c r="AH57" s="242"/>
      <c r="AI57" s="242"/>
      <c r="AJ57" s="242"/>
      <c r="AK57" s="242"/>
      <c r="AL57" s="242"/>
      <c r="AM57" s="242"/>
      <c r="AN57" s="242"/>
      <c r="AO57" s="242"/>
      <c r="AP57" s="242"/>
      <c r="AQ57" s="242"/>
      <c r="AR57" s="244"/>
      <c r="AS57" s="245"/>
      <c r="AT57" s="242"/>
      <c r="AU57" s="242"/>
      <c r="AV57" s="242"/>
      <c r="AW57" s="242"/>
      <c r="AX57" s="242"/>
      <c r="AY57" s="242"/>
      <c r="AZ57" s="242"/>
      <c r="BA57" s="242"/>
      <c r="BB57" s="252"/>
      <c r="BC57" s="245"/>
      <c r="BD57" s="242"/>
      <c r="BE57" s="242"/>
      <c r="BF57" s="242"/>
      <c r="BG57" s="242"/>
      <c r="BH57" s="242"/>
      <c r="BI57" s="242"/>
      <c r="BJ57" s="242"/>
      <c r="BK57" s="242"/>
      <c r="BL57" s="242"/>
      <c r="BM57" s="244"/>
      <c r="BN57" s="245"/>
      <c r="BO57" s="242"/>
      <c r="BP57" s="242"/>
      <c r="BQ57" s="242"/>
      <c r="BR57" s="242"/>
      <c r="BS57" s="242"/>
      <c r="BT57" s="242"/>
      <c r="BU57" s="242"/>
      <c r="BV57" s="242"/>
      <c r="BW57" s="242"/>
      <c r="BX57" s="242"/>
      <c r="BY57" s="242"/>
      <c r="BZ57" s="242"/>
      <c r="CA57" s="242"/>
      <c r="CB57" s="242"/>
      <c r="CC57" s="242"/>
      <c r="CD57" s="242"/>
      <c r="CE57" s="242"/>
      <c r="CF57" s="242"/>
      <c r="CG57" s="242"/>
      <c r="CH57" s="242"/>
      <c r="CI57" s="242"/>
      <c r="CJ57" s="242"/>
      <c r="CK57" s="242"/>
      <c r="CL57" s="242"/>
      <c r="CM57" s="242"/>
      <c r="CN57" s="242"/>
      <c r="CO57" s="242"/>
      <c r="CP57" s="242"/>
      <c r="CQ57" s="242"/>
      <c r="CR57" s="242"/>
      <c r="CS57" s="242"/>
      <c r="CT57" s="242"/>
      <c r="CU57" s="242"/>
      <c r="CV57" s="242"/>
      <c r="CW57" s="244"/>
    </row>
    <row r="58" spans="1:101" s="275" customFormat="1" ht="15.75">
      <c r="A58" s="488"/>
      <c r="B58" s="282" t="s">
        <v>103</v>
      </c>
      <c r="C58" s="233">
        <v>0</v>
      </c>
      <c r="D58" s="249"/>
      <c r="E58" s="250"/>
      <c r="F58" s="250"/>
      <c r="G58" s="250"/>
      <c r="H58" s="242"/>
      <c r="I58" s="242"/>
      <c r="J58" s="250"/>
      <c r="K58" s="250"/>
      <c r="L58" s="250"/>
      <c r="M58" s="250"/>
      <c r="N58" s="250"/>
      <c r="O58" s="250"/>
      <c r="P58" s="250"/>
      <c r="Q58" s="250"/>
      <c r="R58" s="250"/>
      <c r="S58" s="250"/>
      <c r="T58" s="252"/>
      <c r="U58" s="245"/>
      <c r="V58" s="242"/>
      <c r="W58" s="242"/>
      <c r="X58" s="242"/>
      <c r="Y58" s="242"/>
      <c r="Z58" s="242"/>
      <c r="AA58" s="242"/>
      <c r="AB58" s="242"/>
      <c r="AC58" s="242"/>
      <c r="AD58" s="242"/>
      <c r="AE58" s="242"/>
      <c r="AF58" s="242"/>
      <c r="AG58" s="242"/>
      <c r="AH58" s="242"/>
      <c r="AI58" s="242"/>
      <c r="AJ58" s="242"/>
      <c r="AK58" s="242"/>
      <c r="AL58" s="242"/>
      <c r="AM58" s="242"/>
      <c r="AN58" s="242"/>
      <c r="AO58" s="242"/>
      <c r="AP58" s="242"/>
      <c r="AQ58" s="242"/>
      <c r="AR58" s="244"/>
      <c r="AS58" s="245"/>
      <c r="AT58" s="242"/>
      <c r="AU58" s="242"/>
      <c r="AV58" s="242"/>
      <c r="AW58" s="242"/>
      <c r="AX58" s="242"/>
      <c r="AY58" s="242"/>
      <c r="AZ58" s="242"/>
      <c r="BA58" s="242"/>
      <c r="BB58" s="252"/>
      <c r="BC58" s="245"/>
      <c r="BD58" s="242"/>
      <c r="BE58" s="242"/>
      <c r="BF58" s="242"/>
      <c r="BG58" s="242"/>
      <c r="BH58" s="242"/>
      <c r="BI58" s="242"/>
      <c r="BJ58" s="242"/>
      <c r="BK58" s="242"/>
      <c r="BL58" s="242"/>
      <c r="BM58" s="244"/>
      <c r="BN58" s="245"/>
      <c r="BO58" s="242"/>
      <c r="BP58" s="242"/>
      <c r="BQ58" s="242"/>
      <c r="BR58" s="242"/>
      <c r="BS58" s="242"/>
      <c r="BT58" s="242"/>
      <c r="BU58" s="242"/>
      <c r="BV58" s="242"/>
      <c r="BW58" s="242"/>
      <c r="BX58" s="242"/>
      <c r="BY58" s="242"/>
      <c r="BZ58" s="242"/>
      <c r="CA58" s="242"/>
      <c r="CB58" s="242"/>
      <c r="CC58" s="242"/>
      <c r="CD58" s="242"/>
      <c r="CE58" s="242"/>
      <c r="CF58" s="242"/>
      <c r="CG58" s="242"/>
      <c r="CH58" s="242"/>
      <c r="CI58" s="242"/>
      <c r="CJ58" s="242"/>
      <c r="CK58" s="242"/>
      <c r="CL58" s="242"/>
      <c r="CM58" s="242"/>
      <c r="CN58" s="242"/>
      <c r="CO58" s="242"/>
      <c r="CP58" s="242"/>
      <c r="CQ58" s="242"/>
      <c r="CR58" s="242"/>
      <c r="CS58" s="242"/>
      <c r="CT58" s="242"/>
      <c r="CU58" s="242"/>
      <c r="CV58" s="242"/>
      <c r="CW58" s="244"/>
    </row>
    <row r="59" spans="1:101" s="275" customFormat="1" ht="15.75">
      <c r="A59" s="488" t="s">
        <v>149</v>
      </c>
      <c r="B59" s="279" t="s">
        <v>150</v>
      </c>
      <c r="C59" s="233">
        <v>0</v>
      </c>
      <c r="D59" s="249"/>
      <c r="E59" s="250"/>
      <c r="F59" s="250"/>
      <c r="G59" s="250"/>
      <c r="H59" s="242"/>
      <c r="I59" s="242"/>
      <c r="J59" s="250"/>
      <c r="K59" s="250"/>
      <c r="L59" s="250"/>
      <c r="M59" s="250"/>
      <c r="N59" s="250"/>
      <c r="O59" s="250"/>
      <c r="P59" s="250"/>
      <c r="Q59" s="250"/>
      <c r="R59" s="250"/>
      <c r="S59" s="250"/>
      <c r="T59" s="252"/>
      <c r="U59" s="245"/>
      <c r="V59" s="242"/>
      <c r="W59" s="242"/>
      <c r="X59" s="242"/>
      <c r="Y59" s="242"/>
      <c r="Z59" s="242"/>
      <c r="AA59" s="242"/>
      <c r="AB59" s="242"/>
      <c r="AC59" s="242"/>
      <c r="AD59" s="242"/>
      <c r="AE59" s="242"/>
      <c r="AF59" s="242"/>
      <c r="AG59" s="242"/>
      <c r="AH59" s="242"/>
      <c r="AI59" s="242"/>
      <c r="AJ59" s="242"/>
      <c r="AK59" s="242"/>
      <c r="AL59" s="242"/>
      <c r="AM59" s="242"/>
      <c r="AN59" s="242"/>
      <c r="AO59" s="242"/>
      <c r="AP59" s="242"/>
      <c r="AQ59" s="242"/>
      <c r="AR59" s="244"/>
      <c r="AS59" s="245"/>
      <c r="AT59" s="242"/>
      <c r="AU59" s="242"/>
      <c r="AV59" s="242"/>
      <c r="AW59" s="242"/>
      <c r="AX59" s="242"/>
      <c r="AY59" s="242"/>
      <c r="AZ59" s="242"/>
      <c r="BA59" s="242"/>
      <c r="BB59" s="252"/>
      <c r="BC59" s="245"/>
      <c r="BD59" s="242"/>
      <c r="BE59" s="242"/>
      <c r="BF59" s="242"/>
      <c r="BG59" s="242"/>
      <c r="BH59" s="242"/>
      <c r="BI59" s="242"/>
      <c r="BJ59" s="242"/>
      <c r="BK59" s="242"/>
      <c r="BL59" s="242"/>
      <c r="BM59" s="244"/>
      <c r="BN59" s="245"/>
      <c r="BO59" s="242"/>
      <c r="BP59" s="242"/>
      <c r="BQ59" s="242"/>
      <c r="BR59" s="242"/>
      <c r="BS59" s="242"/>
      <c r="BT59" s="242"/>
      <c r="BU59" s="242"/>
      <c r="BV59" s="242"/>
      <c r="BW59" s="242"/>
      <c r="BX59" s="242"/>
      <c r="BY59" s="242"/>
      <c r="BZ59" s="242"/>
      <c r="CA59" s="242"/>
      <c r="CB59" s="242"/>
      <c r="CC59" s="242"/>
      <c r="CD59" s="242"/>
      <c r="CE59" s="242"/>
      <c r="CF59" s="242"/>
      <c r="CG59" s="242"/>
      <c r="CH59" s="242"/>
      <c r="CI59" s="242"/>
      <c r="CJ59" s="242"/>
      <c r="CK59" s="242"/>
      <c r="CL59" s="242"/>
      <c r="CM59" s="242"/>
      <c r="CN59" s="242"/>
      <c r="CO59" s="242"/>
      <c r="CP59" s="242"/>
      <c r="CQ59" s="242"/>
      <c r="CR59" s="242"/>
      <c r="CS59" s="242"/>
      <c r="CT59" s="242"/>
      <c r="CU59" s="242"/>
      <c r="CV59" s="242"/>
      <c r="CW59" s="244"/>
    </row>
    <row r="60" spans="1:101" s="275" customFormat="1" ht="15.75">
      <c r="A60" s="488"/>
      <c r="B60" s="279" t="s">
        <v>103</v>
      </c>
      <c r="C60" s="233">
        <v>0</v>
      </c>
      <c r="D60" s="249"/>
      <c r="E60" s="250"/>
      <c r="F60" s="250"/>
      <c r="G60" s="250"/>
      <c r="H60" s="242"/>
      <c r="I60" s="242"/>
      <c r="J60" s="250"/>
      <c r="K60" s="250"/>
      <c r="L60" s="250"/>
      <c r="M60" s="250"/>
      <c r="N60" s="250"/>
      <c r="O60" s="250"/>
      <c r="P60" s="250"/>
      <c r="Q60" s="250"/>
      <c r="R60" s="250"/>
      <c r="S60" s="250"/>
      <c r="T60" s="252"/>
      <c r="U60" s="245"/>
      <c r="V60" s="242"/>
      <c r="W60" s="242"/>
      <c r="X60" s="242"/>
      <c r="Y60" s="242"/>
      <c r="Z60" s="242"/>
      <c r="AA60" s="242"/>
      <c r="AB60" s="242"/>
      <c r="AC60" s="242"/>
      <c r="AD60" s="242"/>
      <c r="AE60" s="242"/>
      <c r="AF60" s="242"/>
      <c r="AG60" s="242"/>
      <c r="AH60" s="242"/>
      <c r="AI60" s="242"/>
      <c r="AJ60" s="242"/>
      <c r="AK60" s="242"/>
      <c r="AL60" s="242"/>
      <c r="AM60" s="242"/>
      <c r="AN60" s="242"/>
      <c r="AO60" s="242"/>
      <c r="AP60" s="242"/>
      <c r="AQ60" s="242"/>
      <c r="AR60" s="244"/>
      <c r="AS60" s="245"/>
      <c r="AT60" s="242"/>
      <c r="AU60" s="242"/>
      <c r="AV60" s="242"/>
      <c r="AW60" s="242"/>
      <c r="AX60" s="242"/>
      <c r="AY60" s="242"/>
      <c r="AZ60" s="242"/>
      <c r="BA60" s="242"/>
      <c r="BB60" s="252"/>
      <c r="BC60" s="245"/>
      <c r="BD60" s="242"/>
      <c r="BE60" s="242"/>
      <c r="BF60" s="242"/>
      <c r="BG60" s="242"/>
      <c r="BH60" s="242"/>
      <c r="BI60" s="242"/>
      <c r="BJ60" s="242"/>
      <c r="BK60" s="242"/>
      <c r="BL60" s="242"/>
      <c r="BM60" s="244"/>
      <c r="BN60" s="245"/>
      <c r="BO60" s="242"/>
      <c r="BP60" s="242"/>
      <c r="BQ60" s="242"/>
      <c r="BR60" s="242"/>
      <c r="BS60" s="242"/>
      <c r="BT60" s="242"/>
      <c r="BU60" s="242"/>
      <c r="BV60" s="242"/>
      <c r="BW60" s="242"/>
      <c r="BX60" s="242"/>
      <c r="BY60" s="242"/>
      <c r="BZ60" s="242"/>
      <c r="CA60" s="242"/>
      <c r="CB60" s="242"/>
      <c r="CC60" s="242"/>
      <c r="CD60" s="242"/>
      <c r="CE60" s="242"/>
      <c r="CF60" s="242"/>
      <c r="CG60" s="242"/>
      <c r="CH60" s="242"/>
      <c r="CI60" s="242"/>
      <c r="CJ60" s="242"/>
      <c r="CK60" s="242"/>
      <c r="CL60" s="242"/>
      <c r="CM60" s="242"/>
      <c r="CN60" s="242"/>
      <c r="CO60" s="242"/>
      <c r="CP60" s="242"/>
      <c r="CQ60" s="242"/>
      <c r="CR60" s="242"/>
      <c r="CS60" s="242"/>
      <c r="CT60" s="242"/>
      <c r="CU60" s="242"/>
      <c r="CV60" s="242"/>
      <c r="CW60" s="244"/>
    </row>
    <row r="61" spans="1:101" s="275" customFormat="1" ht="15.75">
      <c r="A61" s="488" t="s">
        <v>151</v>
      </c>
      <c r="B61" s="279" t="s">
        <v>122</v>
      </c>
      <c r="C61" s="268">
        <v>0</v>
      </c>
      <c r="D61" s="249"/>
      <c r="E61" s="250"/>
      <c r="F61" s="250"/>
      <c r="G61" s="250"/>
      <c r="H61" s="242"/>
      <c r="I61" s="242"/>
      <c r="J61" s="250"/>
      <c r="K61" s="250"/>
      <c r="L61" s="250"/>
      <c r="M61" s="250"/>
      <c r="N61" s="250"/>
      <c r="O61" s="250"/>
      <c r="P61" s="250"/>
      <c r="Q61" s="250"/>
      <c r="R61" s="250"/>
      <c r="S61" s="250"/>
      <c r="T61" s="252"/>
      <c r="U61" s="245"/>
      <c r="V61" s="242"/>
      <c r="W61" s="242"/>
      <c r="X61" s="242"/>
      <c r="Y61" s="242"/>
      <c r="Z61" s="242"/>
      <c r="AA61" s="242"/>
      <c r="AB61" s="242"/>
      <c r="AC61" s="242"/>
      <c r="AD61" s="242"/>
      <c r="AE61" s="242"/>
      <c r="AF61" s="242"/>
      <c r="AG61" s="242"/>
      <c r="AH61" s="242"/>
      <c r="AI61" s="260"/>
      <c r="AJ61" s="242"/>
      <c r="AK61" s="242"/>
      <c r="AL61" s="242"/>
      <c r="AM61" s="242"/>
      <c r="AN61" s="242"/>
      <c r="AO61" s="242"/>
      <c r="AP61" s="242"/>
      <c r="AQ61" s="242"/>
      <c r="AR61" s="244"/>
      <c r="AS61" s="245"/>
      <c r="AT61" s="242"/>
      <c r="AU61" s="242"/>
      <c r="AV61" s="242"/>
      <c r="AW61" s="242"/>
      <c r="AX61" s="242"/>
      <c r="AY61" s="242"/>
      <c r="AZ61" s="242"/>
      <c r="BA61" s="242"/>
      <c r="BB61" s="252"/>
      <c r="BC61" s="245"/>
      <c r="BD61" s="242"/>
      <c r="BE61" s="242"/>
      <c r="BF61" s="242"/>
      <c r="BG61" s="242"/>
      <c r="BH61" s="242"/>
      <c r="BI61" s="242"/>
      <c r="BJ61" s="242"/>
      <c r="BK61" s="242"/>
      <c r="BL61" s="242"/>
      <c r="BM61" s="244"/>
      <c r="BN61" s="245"/>
      <c r="BO61" s="242"/>
      <c r="BP61" s="242"/>
      <c r="BQ61" s="242"/>
      <c r="BR61" s="242"/>
      <c r="BS61" s="242"/>
      <c r="BT61" s="242"/>
      <c r="BU61" s="242"/>
      <c r="BV61" s="242"/>
      <c r="BW61" s="242"/>
      <c r="BX61" s="242"/>
      <c r="BY61" s="242"/>
      <c r="BZ61" s="242"/>
      <c r="CA61" s="242"/>
      <c r="CB61" s="242"/>
      <c r="CC61" s="242"/>
      <c r="CD61" s="242"/>
      <c r="CE61" s="242"/>
      <c r="CF61" s="242"/>
      <c r="CG61" s="242"/>
      <c r="CH61" s="242"/>
      <c r="CI61" s="242"/>
      <c r="CJ61" s="242"/>
      <c r="CK61" s="242"/>
      <c r="CL61" s="242"/>
      <c r="CM61" s="242"/>
      <c r="CN61" s="242"/>
      <c r="CO61" s="242"/>
      <c r="CP61" s="242"/>
      <c r="CQ61" s="242"/>
      <c r="CR61" s="242"/>
      <c r="CS61" s="242"/>
      <c r="CT61" s="242"/>
      <c r="CU61" s="242"/>
      <c r="CV61" s="242"/>
      <c r="CW61" s="244"/>
    </row>
    <row r="62" spans="1:101" s="275" customFormat="1" ht="15.75">
      <c r="A62" s="488"/>
      <c r="B62" s="279" t="s">
        <v>103</v>
      </c>
      <c r="C62" s="233">
        <v>0</v>
      </c>
      <c r="D62" s="249"/>
      <c r="E62" s="250"/>
      <c r="F62" s="250"/>
      <c r="G62" s="250"/>
      <c r="H62" s="242"/>
      <c r="I62" s="242"/>
      <c r="J62" s="250"/>
      <c r="K62" s="250"/>
      <c r="L62" s="250"/>
      <c r="M62" s="250"/>
      <c r="N62" s="250"/>
      <c r="O62" s="250"/>
      <c r="P62" s="250"/>
      <c r="Q62" s="250"/>
      <c r="R62" s="250"/>
      <c r="S62" s="250"/>
      <c r="T62" s="252"/>
      <c r="U62" s="245"/>
      <c r="V62" s="242"/>
      <c r="W62" s="242"/>
      <c r="X62" s="242"/>
      <c r="Y62" s="242"/>
      <c r="Z62" s="242"/>
      <c r="AA62" s="242"/>
      <c r="AB62" s="242"/>
      <c r="AC62" s="242"/>
      <c r="AD62" s="242"/>
      <c r="AE62" s="242"/>
      <c r="AF62" s="242"/>
      <c r="AG62" s="242"/>
      <c r="AH62" s="242"/>
      <c r="AI62" s="242"/>
      <c r="AJ62" s="242"/>
      <c r="AK62" s="242"/>
      <c r="AL62" s="242"/>
      <c r="AM62" s="242"/>
      <c r="AN62" s="242"/>
      <c r="AO62" s="242"/>
      <c r="AP62" s="242"/>
      <c r="AQ62" s="242"/>
      <c r="AR62" s="244"/>
      <c r="AS62" s="245"/>
      <c r="AT62" s="242"/>
      <c r="AU62" s="242"/>
      <c r="AV62" s="242"/>
      <c r="AW62" s="242"/>
      <c r="AX62" s="242"/>
      <c r="AY62" s="242"/>
      <c r="AZ62" s="242"/>
      <c r="BA62" s="242"/>
      <c r="BB62" s="252"/>
      <c r="BC62" s="245"/>
      <c r="BD62" s="242"/>
      <c r="BE62" s="242"/>
      <c r="BF62" s="242"/>
      <c r="BG62" s="242"/>
      <c r="BH62" s="242"/>
      <c r="BI62" s="242"/>
      <c r="BJ62" s="242"/>
      <c r="BK62" s="242"/>
      <c r="BL62" s="242"/>
      <c r="BM62" s="244"/>
      <c r="BN62" s="245"/>
      <c r="BO62" s="242"/>
      <c r="BP62" s="242"/>
      <c r="BQ62" s="242"/>
      <c r="BR62" s="242"/>
      <c r="BS62" s="242"/>
      <c r="BT62" s="242"/>
      <c r="BU62" s="242"/>
      <c r="BV62" s="242"/>
      <c r="BW62" s="242"/>
      <c r="BX62" s="242"/>
      <c r="BY62" s="242"/>
      <c r="BZ62" s="242"/>
      <c r="CA62" s="242"/>
      <c r="CB62" s="242"/>
      <c r="CC62" s="242"/>
      <c r="CD62" s="242"/>
      <c r="CE62" s="242"/>
      <c r="CF62" s="242"/>
      <c r="CG62" s="242"/>
      <c r="CH62" s="242"/>
      <c r="CI62" s="242"/>
      <c r="CJ62" s="242"/>
      <c r="CK62" s="242"/>
      <c r="CL62" s="242"/>
      <c r="CM62" s="242"/>
      <c r="CN62" s="242"/>
      <c r="CO62" s="242"/>
      <c r="CP62" s="242"/>
      <c r="CQ62" s="242"/>
      <c r="CR62" s="242"/>
      <c r="CS62" s="242"/>
      <c r="CT62" s="242"/>
      <c r="CU62" s="242"/>
      <c r="CV62" s="242"/>
      <c r="CW62" s="244"/>
    </row>
    <row r="63" spans="1:101" s="275" customFormat="1" ht="15.75">
      <c r="A63" s="488" t="s">
        <v>152</v>
      </c>
      <c r="B63" s="279" t="s">
        <v>153</v>
      </c>
      <c r="C63" s="233">
        <v>0</v>
      </c>
      <c r="D63" s="249"/>
      <c r="E63" s="250"/>
      <c r="F63" s="250"/>
      <c r="G63" s="250"/>
      <c r="H63" s="242"/>
      <c r="I63" s="242"/>
      <c r="J63" s="250"/>
      <c r="K63" s="250"/>
      <c r="L63" s="250"/>
      <c r="M63" s="250"/>
      <c r="N63" s="250"/>
      <c r="O63" s="250"/>
      <c r="P63" s="250"/>
      <c r="Q63" s="250"/>
      <c r="R63" s="250"/>
      <c r="S63" s="250"/>
      <c r="T63" s="252"/>
      <c r="U63" s="245"/>
      <c r="V63" s="242"/>
      <c r="W63" s="242"/>
      <c r="X63" s="242"/>
      <c r="Y63" s="242"/>
      <c r="Z63" s="242"/>
      <c r="AA63" s="242"/>
      <c r="AB63" s="242"/>
      <c r="AC63" s="242"/>
      <c r="AD63" s="242"/>
      <c r="AE63" s="242"/>
      <c r="AF63" s="242"/>
      <c r="AG63" s="242"/>
      <c r="AH63" s="242"/>
      <c r="AI63" s="242"/>
      <c r="AJ63" s="242"/>
      <c r="AK63" s="242"/>
      <c r="AL63" s="242"/>
      <c r="AM63" s="242"/>
      <c r="AN63" s="242"/>
      <c r="AO63" s="242"/>
      <c r="AP63" s="242"/>
      <c r="AQ63" s="242"/>
      <c r="AR63" s="244"/>
      <c r="AS63" s="245"/>
      <c r="AT63" s="242"/>
      <c r="AU63" s="242"/>
      <c r="AV63" s="242"/>
      <c r="AW63" s="242"/>
      <c r="AX63" s="242"/>
      <c r="AY63" s="242"/>
      <c r="AZ63" s="242"/>
      <c r="BA63" s="242"/>
      <c r="BB63" s="252"/>
      <c r="BC63" s="245"/>
      <c r="BD63" s="242"/>
      <c r="BE63" s="242"/>
      <c r="BF63" s="242"/>
      <c r="BG63" s="242"/>
      <c r="BH63" s="242"/>
      <c r="BI63" s="242"/>
      <c r="BJ63" s="242"/>
      <c r="BK63" s="242"/>
      <c r="BL63" s="242"/>
      <c r="BM63" s="244"/>
      <c r="BN63" s="245"/>
      <c r="BO63" s="242"/>
      <c r="BP63" s="242"/>
      <c r="BQ63" s="242"/>
      <c r="BR63" s="242"/>
      <c r="BS63" s="242"/>
      <c r="BT63" s="242"/>
      <c r="BU63" s="242"/>
      <c r="BV63" s="242"/>
      <c r="BW63" s="242"/>
      <c r="BX63" s="242"/>
      <c r="BY63" s="242"/>
      <c r="BZ63" s="242"/>
      <c r="CA63" s="242"/>
      <c r="CB63" s="242"/>
      <c r="CC63" s="242"/>
      <c r="CD63" s="242"/>
      <c r="CE63" s="242"/>
      <c r="CF63" s="242"/>
      <c r="CG63" s="242"/>
      <c r="CH63" s="242"/>
      <c r="CI63" s="242"/>
      <c r="CJ63" s="242"/>
      <c r="CK63" s="242"/>
      <c r="CL63" s="242"/>
      <c r="CM63" s="242"/>
      <c r="CN63" s="242"/>
      <c r="CO63" s="242"/>
      <c r="CP63" s="242"/>
      <c r="CQ63" s="242"/>
      <c r="CR63" s="242"/>
      <c r="CS63" s="242"/>
      <c r="CT63" s="242"/>
      <c r="CU63" s="242"/>
      <c r="CV63" s="242"/>
      <c r="CW63" s="244"/>
    </row>
    <row r="64" spans="1:101" s="275" customFormat="1" ht="15.75">
      <c r="A64" s="488"/>
      <c r="B64" s="279" t="s">
        <v>103</v>
      </c>
      <c r="C64" s="233">
        <v>0</v>
      </c>
      <c r="D64" s="249"/>
      <c r="E64" s="250"/>
      <c r="F64" s="250"/>
      <c r="G64" s="250"/>
      <c r="H64" s="242"/>
      <c r="I64" s="242"/>
      <c r="J64" s="250"/>
      <c r="K64" s="250"/>
      <c r="L64" s="250"/>
      <c r="M64" s="250"/>
      <c r="N64" s="250"/>
      <c r="O64" s="250"/>
      <c r="P64" s="250"/>
      <c r="Q64" s="250"/>
      <c r="R64" s="250"/>
      <c r="S64" s="250"/>
      <c r="T64" s="252"/>
      <c r="U64" s="245"/>
      <c r="V64" s="242"/>
      <c r="W64" s="242"/>
      <c r="X64" s="242"/>
      <c r="Y64" s="242"/>
      <c r="Z64" s="242"/>
      <c r="AA64" s="242"/>
      <c r="AB64" s="242"/>
      <c r="AC64" s="242"/>
      <c r="AD64" s="242"/>
      <c r="AE64" s="242"/>
      <c r="AF64" s="242"/>
      <c r="AG64" s="242"/>
      <c r="AH64" s="242"/>
      <c r="AI64" s="242"/>
      <c r="AJ64" s="242"/>
      <c r="AK64" s="242"/>
      <c r="AL64" s="242"/>
      <c r="AM64" s="242"/>
      <c r="AN64" s="242"/>
      <c r="AO64" s="242"/>
      <c r="AP64" s="242"/>
      <c r="AQ64" s="242"/>
      <c r="AR64" s="244"/>
      <c r="AS64" s="245"/>
      <c r="AT64" s="242"/>
      <c r="AU64" s="242"/>
      <c r="AV64" s="242"/>
      <c r="AW64" s="242"/>
      <c r="AX64" s="242"/>
      <c r="AY64" s="242"/>
      <c r="AZ64" s="242"/>
      <c r="BA64" s="242"/>
      <c r="BB64" s="252"/>
      <c r="BC64" s="245"/>
      <c r="BD64" s="242"/>
      <c r="BE64" s="242"/>
      <c r="BF64" s="242"/>
      <c r="BG64" s="242"/>
      <c r="BH64" s="242"/>
      <c r="BI64" s="242"/>
      <c r="BJ64" s="242"/>
      <c r="BK64" s="242"/>
      <c r="BL64" s="242"/>
      <c r="BM64" s="244"/>
      <c r="BN64" s="245"/>
      <c r="BO64" s="242"/>
      <c r="BP64" s="242"/>
      <c r="BQ64" s="242"/>
      <c r="BR64" s="242"/>
      <c r="BS64" s="242"/>
      <c r="BT64" s="242"/>
      <c r="BU64" s="242"/>
      <c r="BV64" s="242"/>
      <c r="BW64" s="242"/>
      <c r="BX64" s="242"/>
      <c r="BY64" s="242"/>
      <c r="BZ64" s="242"/>
      <c r="CA64" s="242"/>
      <c r="CB64" s="242"/>
      <c r="CC64" s="242"/>
      <c r="CD64" s="242"/>
      <c r="CE64" s="242"/>
      <c r="CF64" s="242"/>
      <c r="CG64" s="242"/>
      <c r="CH64" s="242"/>
      <c r="CI64" s="242"/>
      <c r="CJ64" s="242"/>
      <c r="CK64" s="242"/>
      <c r="CL64" s="242"/>
      <c r="CM64" s="242"/>
      <c r="CN64" s="242"/>
      <c r="CO64" s="242"/>
      <c r="CP64" s="242"/>
      <c r="CQ64" s="242"/>
      <c r="CR64" s="242"/>
      <c r="CS64" s="242"/>
      <c r="CT64" s="242"/>
      <c r="CU64" s="242"/>
      <c r="CV64" s="242"/>
      <c r="CW64" s="244"/>
    </row>
    <row r="65" spans="1:101" s="275" customFormat="1" ht="15.75">
      <c r="A65" s="488" t="s">
        <v>154</v>
      </c>
      <c r="B65" s="279" t="s">
        <v>150</v>
      </c>
      <c r="C65" s="265">
        <v>0.12090000000000001</v>
      </c>
      <c r="D65" s="249">
        <v>8.0000000000000002E-3</v>
      </c>
      <c r="E65" s="250"/>
      <c r="F65" s="250"/>
      <c r="G65" s="274">
        <v>3.56E-2</v>
      </c>
      <c r="H65" s="242"/>
      <c r="I65" s="274">
        <v>3.4700000000000002E-2</v>
      </c>
      <c r="J65" s="250"/>
      <c r="K65" s="250"/>
      <c r="L65" s="250"/>
      <c r="M65" s="250"/>
      <c r="N65" s="250"/>
      <c r="O65" s="250"/>
      <c r="P65" s="250"/>
      <c r="Q65" s="250"/>
      <c r="R65" s="274">
        <v>1.2500000000000001E-2</v>
      </c>
      <c r="S65" s="250"/>
      <c r="T65" s="252"/>
      <c r="U65" s="276">
        <v>3.0099999999999998E-2</v>
      </c>
      <c r="V65" s="242"/>
      <c r="W65" s="242"/>
      <c r="X65" s="242"/>
      <c r="Y65" s="242"/>
      <c r="Z65" s="242"/>
      <c r="AA65" s="242"/>
      <c r="AB65" s="242"/>
      <c r="AC65" s="242"/>
      <c r="AD65" s="242"/>
      <c r="AE65" s="242"/>
      <c r="AF65" s="242"/>
      <c r="AG65" s="242"/>
      <c r="AH65" s="242"/>
      <c r="AI65" s="242"/>
      <c r="AJ65" s="242"/>
      <c r="AK65" s="242"/>
      <c r="AL65" s="242"/>
      <c r="AM65" s="242"/>
      <c r="AN65" s="242"/>
      <c r="AO65" s="242"/>
      <c r="AP65" s="242"/>
      <c r="AQ65" s="242"/>
      <c r="AR65" s="244"/>
      <c r="AS65" s="245"/>
      <c r="AT65" s="242"/>
      <c r="AU65" s="242"/>
      <c r="AV65" s="242"/>
      <c r="AW65" s="242"/>
      <c r="AX65" s="242"/>
      <c r="AY65" s="250"/>
      <c r="AZ65" s="250"/>
      <c r="BA65" s="250"/>
      <c r="BB65" s="252"/>
      <c r="BC65" s="249"/>
      <c r="BD65" s="250"/>
      <c r="BE65" s="250"/>
      <c r="BF65" s="250"/>
      <c r="BG65" s="250"/>
      <c r="BH65" s="250"/>
      <c r="BI65" s="242"/>
      <c r="BJ65" s="242"/>
      <c r="BK65" s="242"/>
      <c r="BL65" s="242"/>
      <c r="BM65" s="244"/>
      <c r="BN65" s="245"/>
      <c r="BO65" s="242"/>
      <c r="BP65" s="242"/>
      <c r="BQ65" s="242"/>
      <c r="BR65" s="242"/>
      <c r="BS65" s="242"/>
      <c r="BT65" s="242"/>
      <c r="BU65" s="242"/>
      <c r="BV65" s="242"/>
      <c r="BW65" s="242"/>
      <c r="BX65" s="242"/>
      <c r="BY65" s="242"/>
      <c r="BZ65" s="242"/>
      <c r="CA65" s="242"/>
      <c r="CB65" s="242"/>
      <c r="CC65" s="242"/>
      <c r="CD65" s="242"/>
      <c r="CE65" s="242"/>
      <c r="CF65" s="242"/>
      <c r="CG65" s="242"/>
      <c r="CH65" s="242"/>
      <c r="CI65" s="242"/>
      <c r="CJ65" s="242"/>
      <c r="CK65" s="242"/>
      <c r="CL65" s="242"/>
      <c r="CM65" s="242"/>
      <c r="CN65" s="242"/>
      <c r="CO65" s="242"/>
      <c r="CP65" s="242"/>
      <c r="CQ65" s="242"/>
      <c r="CR65" s="242"/>
      <c r="CS65" s="242"/>
      <c r="CT65" s="242"/>
      <c r="CU65" s="242"/>
      <c r="CV65" s="242"/>
      <c r="CW65" s="244"/>
    </row>
    <row r="66" spans="1:101" s="275" customFormat="1" ht="15.75">
      <c r="A66" s="488"/>
      <c r="B66" s="279" t="s">
        <v>103</v>
      </c>
      <c r="C66" s="233">
        <v>181.32999999999998</v>
      </c>
      <c r="D66" s="249">
        <v>11.99</v>
      </c>
      <c r="E66" s="250"/>
      <c r="F66" s="250"/>
      <c r="G66" s="250">
        <v>53.41</v>
      </c>
      <c r="H66" s="242"/>
      <c r="I66" s="242">
        <v>52.03</v>
      </c>
      <c r="J66" s="250"/>
      <c r="K66" s="250"/>
      <c r="L66" s="250"/>
      <c r="M66" s="250"/>
      <c r="N66" s="250"/>
      <c r="O66" s="250"/>
      <c r="P66" s="250"/>
      <c r="Q66" s="250"/>
      <c r="R66" s="250">
        <v>18.739999999999998</v>
      </c>
      <c r="S66" s="250"/>
      <c r="T66" s="252"/>
      <c r="U66" s="245">
        <v>45.16</v>
      </c>
      <c r="V66" s="242"/>
      <c r="W66" s="242"/>
      <c r="X66" s="242"/>
      <c r="Y66" s="242"/>
      <c r="Z66" s="242"/>
      <c r="AA66" s="242"/>
      <c r="AB66" s="242"/>
      <c r="AC66" s="242"/>
      <c r="AD66" s="242"/>
      <c r="AE66" s="242"/>
      <c r="AF66" s="242"/>
      <c r="AG66" s="242"/>
      <c r="AH66" s="242"/>
      <c r="AI66" s="242"/>
      <c r="AJ66" s="242"/>
      <c r="AK66" s="242"/>
      <c r="AL66" s="242"/>
      <c r="AM66" s="242"/>
      <c r="AN66" s="242"/>
      <c r="AO66" s="242"/>
      <c r="AP66" s="242"/>
      <c r="AQ66" s="242"/>
      <c r="AR66" s="244"/>
      <c r="AS66" s="245"/>
      <c r="AT66" s="242"/>
      <c r="AU66" s="242"/>
      <c r="AV66" s="242"/>
      <c r="AW66" s="242"/>
      <c r="AX66" s="242"/>
      <c r="AY66" s="242"/>
      <c r="AZ66" s="242"/>
      <c r="BA66" s="242"/>
      <c r="BB66" s="252"/>
      <c r="BC66" s="245"/>
      <c r="BD66" s="242"/>
      <c r="BE66" s="242"/>
      <c r="BF66" s="242"/>
      <c r="BG66" s="242"/>
      <c r="BH66" s="242"/>
      <c r="BI66" s="242"/>
      <c r="BJ66" s="242"/>
      <c r="BK66" s="242"/>
      <c r="BL66" s="242"/>
      <c r="BM66" s="244"/>
      <c r="BN66" s="245"/>
      <c r="BO66" s="242"/>
      <c r="BP66" s="242"/>
      <c r="BQ66" s="242"/>
      <c r="BR66" s="242"/>
      <c r="BS66" s="242"/>
      <c r="BT66" s="242"/>
      <c r="BU66" s="242"/>
      <c r="BV66" s="242"/>
      <c r="BW66" s="242"/>
      <c r="BX66" s="242"/>
      <c r="BY66" s="242"/>
      <c r="BZ66" s="242"/>
      <c r="CA66" s="242"/>
      <c r="CB66" s="242"/>
      <c r="CC66" s="242"/>
      <c r="CD66" s="242"/>
      <c r="CE66" s="242"/>
      <c r="CF66" s="242"/>
      <c r="CG66" s="242"/>
      <c r="CH66" s="242"/>
      <c r="CI66" s="242"/>
      <c r="CJ66" s="242"/>
      <c r="CK66" s="242"/>
      <c r="CL66" s="242"/>
      <c r="CM66" s="242"/>
      <c r="CN66" s="242"/>
      <c r="CO66" s="242"/>
      <c r="CP66" s="242"/>
      <c r="CQ66" s="242"/>
      <c r="CR66" s="242"/>
      <c r="CS66" s="242"/>
      <c r="CT66" s="242"/>
      <c r="CU66" s="242"/>
      <c r="CV66" s="242"/>
      <c r="CW66" s="244"/>
    </row>
    <row r="67" spans="1:101" s="275" customFormat="1" ht="15.75">
      <c r="A67" s="486" t="s">
        <v>155</v>
      </c>
      <c r="B67" s="279" t="s">
        <v>122</v>
      </c>
      <c r="C67" s="233">
        <v>0</v>
      </c>
      <c r="D67" s="249"/>
      <c r="E67" s="250"/>
      <c r="F67" s="250"/>
      <c r="G67" s="250"/>
      <c r="H67" s="242"/>
      <c r="I67" s="242"/>
      <c r="J67" s="250"/>
      <c r="K67" s="250"/>
      <c r="L67" s="250"/>
      <c r="M67" s="250"/>
      <c r="N67" s="250"/>
      <c r="O67" s="250"/>
      <c r="P67" s="250"/>
      <c r="Q67" s="250"/>
      <c r="R67" s="250"/>
      <c r="S67" s="250"/>
      <c r="T67" s="252"/>
      <c r="U67" s="245"/>
      <c r="V67" s="242"/>
      <c r="W67" s="242"/>
      <c r="X67" s="242"/>
      <c r="Y67" s="242"/>
      <c r="Z67" s="242"/>
      <c r="AA67" s="242"/>
      <c r="AB67" s="242"/>
      <c r="AC67" s="242"/>
      <c r="AD67" s="242"/>
      <c r="AE67" s="242"/>
      <c r="AF67" s="242"/>
      <c r="AG67" s="242"/>
      <c r="AH67" s="242"/>
      <c r="AI67" s="242"/>
      <c r="AJ67" s="242"/>
      <c r="AK67" s="242"/>
      <c r="AL67" s="242"/>
      <c r="AM67" s="242"/>
      <c r="AN67" s="242"/>
      <c r="AO67" s="242"/>
      <c r="AP67" s="242"/>
      <c r="AQ67" s="242"/>
      <c r="AR67" s="244"/>
      <c r="AS67" s="245"/>
      <c r="AT67" s="242"/>
      <c r="AU67" s="242"/>
      <c r="AV67" s="242"/>
      <c r="AW67" s="242"/>
      <c r="AX67" s="242"/>
      <c r="AY67" s="242"/>
      <c r="AZ67" s="242"/>
      <c r="BA67" s="242"/>
      <c r="BB67" s="252"/>
      <c r="BC67" s="245"/>
      <c r="BD67" s="242"/>
      <c r="BE67" s="242"/>
      <c r="BF67" s="242"/>
      <c r="BG67" s="242"/>
      <c r="BH67" s="242"/>
      <c r="BI67" s="242"/>
      <c r="BJ67" s="242"/>
      <c r="BK67" s="242"/>
      <c r="BL67" s="242"/>
      <c r="BM67" s="244"/>
      <c r="BN67" s="245"/>
      <c r="BO67" s="242"/>
      <c r="BP67" s="242"/>
      <c r="BQ67" s="242"/>
      <c r="BR67" s="242"/>
      <c r="BS67" s="242"/>
      <c r="BT67" s="242"/>
      <c r="BU67" s="242"/>
      <c r="BV67" s="242"/>
      <c r="BW67" s="242"/>
      <c r="BX67" s="242"/>
      <c r="BY67" s="242"/>
      <c r="BZ67" s="242"/>
      <c r="CA67" s="242"/>
      <c r="CB67" s="242"/>
      <c r="CC67" s="242"/>
      <c r="CD67" s="242"/>
      <c r="CE67" s="242"/>
      <c r="CF67" s="242"/>
      <c r="CG67" s="242"/>
      <c r="CH67" s="242"/>
      <c r="CI67" s="242"/>
      <c r="CJ67" s="242"/>
      <c r="CK67" s="242"/>
      <c r="CL67" s="242"/>
      <c r="CM67" s="242"/>
      <c r="CN67" s="242"/>
      <c r="CO67" s="242"/>
      <c r="CP67" s="242"/>
      <c r="CQ67" s="242"/>
      <c r="CR67" s="242"/>
      <c r="CS67" s="242"/>
      <c r="CT67" s="242"/>
      <c r="CU67" s="242"/>
      <c r="CV67" s="242"/>
      <c r="CW67" s="244"/>
    </row>
    <row r="68" spans="1:101" s="275" customFormat="1" ht="15.75">
      <c r="A68" s="487"/>
      <c r="B68" s="279" t="s">
        <v>103</v>
      </c>
      <c r="C68" s="233">
        <v>0</v>
      </c>
      <c r="D68" s="249"/>
      <c r="E68" s="250"/>
      <c r="F68" s="250"/>
      <c r="G68" s="250"/>
      <c r="H68" s="242"/>
      <c r="I68" s="242"/>
      <c r="J68" s="250"/>
      <c r="K68" s="250"/>
      <c r="L68" s="250"/>
      <c r="M68" s="250"/>
      <c r="N68" s="250"/>
      <c r="O68" s="250"/>
      <c r="P68" s="250"/>
      <c r="Q68" s="250"/>
      <c r="R68" s="250"/>
      <c r="S68" s="250"/>
      <c r="T68" s="252"/>
      <c r="U68" s="245"/>
      <c r="V68" s="242"/>
      <c r="W68" s="242"/>
      <c r="X68" s="242"/>
      <c r="Y68" s="242"/>
      <c r="Z68" s="242"/>
      <c r="AA68" s="242"/>
      <c r="AB68" s="242"/>
      <c r="AC68" s="242"/>
      <c r="AD68" s="242"/>
      <c r="AE68" s="242"/>
      <c r="AF68" s="242"/>
      <c r="AG68" s="242"/>
      <c r="AH68" s="242"/>
      <c r="AI68" s="242"/>
      <c r="AJ68" s="242"/>
      <c r="AK68" s="242"/>
      <c r="AL68" s="242"/>
      <c r="AM68" s="242"/>
      <c r="AN68" s="242"/>
      <c r="AO68" s="242"/>
      <c r="AP68" s="242"/>
      <c r="AQ68" s="242"/>
      <c r="AR68" s="244"/>
      <c r="AS68" s="245"/>
      <c r="AT68" s="242"/>
      <c r="AU68" s="242"/>
      <c r="AV68" s="242"/>
      <c r="AW68" s="242"/>
      <c r="AX68" s="242"/>
      <c r="AY68" s="242"/>
      <c r="AZ68" s="242"/>
      <c r="BA68" s="242"/>
      <c r="BB68" s="252"/>
      <c r="BC68" s="245"/>
      <c r="BD68" s="242"/>
      <c r="BE68" s="242"/>
      <c r="BF68" s="242"/>
      <c r="BG68" s="242"/>
      <c r="BH68" s="242"/>
      <c r="BI68" s="242"/>
      <c r="BJ68" s="242"/>
      <c r="BK68" s="242"/>
      <c r="BL68" s="242"/>
      <c r="BM68" s="244"/>
      <c r="BN68" s="245"/>
      <c r="BO68" s="242"/>
      <c r="BP68" s="242"/>
      <c r="BQ68" s="242"/>
      <c r="BR68" s="242"/>
      <c r="BS68" s="242"/>
      <c r="BT68" s="242"/>
      <c r="BU68" s="242"/>
      <c r="BV68" s="242"/>
      <c r="BW68" s="242"/>
      <c r="BX68" s="242"/>
      <c r="BY68" s="242"/>
      <c r="BZ68" s="242"/>
      <c r="CA68" s="242"/>
      <c r="CB68" s="242"/>
      <c r="CC68" s="242"/>
      <c r="CD68" s="242"/>
      <c r="CE68" s="242"/>
      <c r="CF68" s="242"/>
      <c r="CG68" s="242"/>
      <c r="CH68" s="242"/>
      <c r="CI68" s="242"/>
      <c r="CJ68" s="242"/>
      <c r="CK68" s="242"/>
      <c r="CL68" s="242"/>
      <c r="CM68" s="242"/>
      <c r="CN68" s="242"/>
      <c r="CO68" s="242"/>
      <c r="CP68" s="242"/>
      <c r="CQ68" s="242"/>
      <c r="CR68" s="242"/>
      <c r="CS68" s="242"/>
      <c r="CT68" s="242"/>
      <c r="CU68" s="242"/>
      <c r="CV68" s="242"/>
      <c r="CW68" s="244"/>
    </row>
    <row r="69" spans="1:101" ht="15.75">
      <c r="A69" s="284" t="s">
        <v>156</v>
      </c>
      <c r="B69" s="285" t="s">
        <v>103</v>
      </c>
      <c r="C69" s="286">
        <v>312.17</v>
      </c>
      <c r="D69" s="287">
        <v>0</v>
      </c>
      <c r="E69" s="288">
        <v>0</v>
      </c>
      <c r="F69" s="288">
        <v>0</v>
      </c>
      <c r="G69" s="288">
        <v>0</v>
      </c>
      <c r="H69" s="288">
        <v>0</v>
      </c>
      <c r="I69" s="288">
        <v>0</v>
      </c>
      <c r="J69" s="288">
        <v>0</v>
      </c>
      <c r="K69" s="288">
        <v>0</v>
      </c>
      <c r="L69" s="288">
        <v>0</v>
      </c>
      <c r="M69" s="288">
        <v>0</v>
      </c>
      <c r="N69" s="288">
        <v>16.36</v>
      </c>
      <c r="O69" s="288">
        <v>0</v>
      </c>
      <c r="P69" s="288">
        <v>0</v>
      </c>
      <c r="Q69" s="288">
        <v>0</v>
      </c>
      <c r="R69" s="288">
        <v>0</v>
      </c>
      <c r="S69" s="288">
        <v>0</v>
      </c>
      <c r="T69" s="286">
        <v>11.73</v>
      </c>
      <c r="U69" s="287">
        <v>4.99</v>
      </c>
      <c r="V69" s="288">
        <v>7.57</v>
      </c>
      <c r="W69" s="288">
        <v>0</v>
      </c>
      <c r="X69" s="288">
        <v>0</v>
      </c>
      <c r="Y69" s="288">
        <v>0</v>
      </c>
      <c r="Z69" s="288">
        <v>0</v>
      </c>
      <c r="AA69" s="288">
        <v>0</v>
      </c>
      <c r="AB69" s="288">
        <v>0</v>
      </c>
      <c r="AC69" s="288">
        <v>7.58</v>
      </c>
      <c r="AD69" s="288">
        <v>0</v>
      </c>
      <c r="AE69" s="288">
        <v>0</v>
      </c>
      <c r="AF69" s="288">
        <v>0</v>
      </c>
      <c r="AG69" s="288">
        <v>0</v>
      </c>
      <c r="AH69" s="288">
        <v>0</v>
      </c>
      <c r="AI69" s="288">
        <v>0</v>
      </c>
      <c r="AJ69" s="288">
        <v>0</v>
      </c>
      <c r="AK69" s="288">
        <v>0</v>
      </c>
      <c r="AL69" s="288">
        <v>7.58</v>
      </c>
      <c r="AM69" s="288">
        <v>0</v>
      </c>
      <c r="AN69" s="288">
        <v>0</v>
      </c>
      <c r="AO69" s="288">
        <v>0</v>
      </c>
      <c r="AP69" s="288">
        <v>0</v>
      </c>
      <c r="AQ69" s="288">
        <v>0</v>
      </c>
      <c r="AR69" s="286">
        <v>0</v>
      </c>
      <c r="AS69" s="287">
        <v>16.559999999999999</v>
      </c>
      <c r="AT69" s="288">
        <v>14.06</v>
      </c>
      <c r="AU69" s="288">
        <v>0</v>
      </c>
      <c r="AV69" s="288">
        <v>4.2</v>
      </c>
      <c r="AW69" s="288">
        <v>16.66</v>
      </c>
      <c r="AX69" s="288">
        <v>91.850000000000009</v>
      </c>
      <c r="AY69" s="288">
        <v>15.85</v>
      </c>
      <c r="AZ69" s="288">
        <v>18.62</v>
      </c>
      <c r="BA69" s="288">
        <v>6.1800000000000006</v>
      </c>
      <c r="BB69" s="286">
        <v>0</v>
      </c>
      <c r="BC69" s="287">
        <v>0</v>
      </c>
      <c r="BD69" s="288">
        <v>5.38</v>
      </c>
      <c r="BE69" s="288">
        <v>6.73</v>
      </c>
      <c r="BF69" s="288">
        <v>0</v>
      </c>
      <c r="BG69" s="288">
        <v>0</v>
      </c>
      <c r="BH69" s="288">
        <v>4.04</v>
      </c>
      <c r="BI69" s="288">
        <v>0</v>
      </c>
      <c r="BJ69" s="288">
        <v>0</v>
      </c>
      <c r="BK69" s="288">
        <v>0</v>
      </c>
      <c r="BL69" s="288">
        <v>0</v>
      </c>
      <c r="BM69" s="286">
        <v>33.85</v>
      </c>
      <c r="BN69" s="287">
        <v>0</v>
      </c>
      <c r="BO69" s="288">
        <v>0</v>
      </c>
      <c r="BP69" s="288">
        <v>0</v>
      </c>
      <c r="BQ69" s="288">
        <v>0</v>
      </c>
      <c r="BR69" s="288">
        <v>8.2200000000000006</v>
      </c>
      <c r="BS69" s="288">
        <v>0</v>
      </c>
      <c r="BT69" s="288">
        <v>0</v>
      </c>
      <c r="BU69" s="288">
        <v>0</v>
      </c>
      <c r="BV69" s="288">
        <v>0</v>
      </c>
      <c r="BW69" s="288">
        <v>1.83</v>
      </c>
      <c r="BX69" s="288">
        <v>0</v>
      </c>
      <c r="BY69" s="288">
        <v>0</v>
      </c>
      <c r="BZ69" s="288">
        <v>0</v>
      </c>
      <c r="CA69" s="288">
        <v>0</v>
      </c>
      <c r="CB69" s="288">
        <v>12.33</v>
      </c>
      <c r="CC69" s="288">
        <v>0</v>
      </c>
      <c r="CD69" s="288">
        <v>0</v>
      </c>
      <c r="CE69" s="288">
        <v>0</v>
      </c>
      <c r="CF69" s="288">
        <v>0</v>
      </c>
      <c r="CG69" s="288">
        <v>0</v>
      </c>
      <c r="CH69" s="288">
        <v>0</v>
      </c>
      <c r="CI69" s="288">
        <v>0</v>
      </c>
      <c r="CJ69" s="288">
        <v>0</v>
      </c>
      <c r="CK69" s="288">
        <v>0</v>
      </c>
      <c r="CL69" s="288">
        <v>0</v>
      </c>
      <c r="CM69" s="288">
        <v>0</v>
      </c>
      <c r="CN69" s="288">
        <v>0</v>
      </c>
      <c r="CO69" s="288">
        <v>0</v>
      </c>
      <c r="CP69" s="288">
        <v>0</v>
      </c>
      <c r="CQ69" s="288">
        <v>0</v>
      </c>
      <c r="CR69" s="288">
        <v>0</v>
      </c>
      <c r="CS69" s="288">
        <v>0</v>
      </c>
      <c r="CT69" s="288">
        <v>0</v>
      </c>
      <c r="CU69" s="288">
        <v>0</v>
      </c>
      <c r="CV69" s="288">
        <v>0</v>
      </c>
      <c r="CW69" s="286">
        <v>0</v>
      </c>
    </row>
    <row r="70" spans="1:101" ht="15.75">
      <c r="A70" s="222" t="s">
        <v>157</v>
      </c>
      <c r="B70" s="223" t="s">
        <v>128</v>
      </c>
      <c r="C70" s="335">
        <v>9.1999999999999998E-2</v>
      </c>
      <c r="D70" s="229">
        <v>0</v>
      </c>
      <c r="E70" s="230">
        <v>0</v>
      </c>
      <c r="F70" s="230">
        <v>0</v>
      </c>
      <c r="G70" s="230">
        <v>0</v>
      </c>
      <c r="H70" s="230">
        <v>0</v>
      </c>
      <c r="I70" s="230">
        <v>0</v>
      </c>
      <c r="J70" s="230">
        <v>0</v>
      </c>
      <c r="K70" s="230">
        <v>0</v>
      </c>
      <c r="L70" s="230">
        <v>0</v>
      </c>
      <c r="M70" s="230">
        <v>0</v>
      </c>
      <c r="N70" s="230">
        <v>0</v>
      </c>
      <c r="O70" s="230">
        <v>0</v>
      </c>
      <c r="P70" s="230">
        <v>0</v>
      </c>
      <c r="Q70" s="230">
        <v>0</v>
      </c>
      <c r="R70" s="230">
        <v>0</v>
      </c>
      <c r="S70" s="230">
        <v>0</v>
      </c>
      <c r="T70" s="228">
        <v>8.0000000000000002E-3</v>
      </c>
      <c r="U70" s="229">
        <v>2E-3</v>
      </c>
      <c r="V70" s="230">
        <v>0</v>
      </c>
      <c r="W70" s="230">
        <v>0</v>
      </c>
      <c r="X70" s="230">
        <v>0</v>
      </c>
      <c r="Y70" s="230">
        <v>0</v>
      </c>
      <c r="Z70" s="230">
        <v>0</v>
      </c>
      <c r="AA70" s="230">
        <v>0</v>
      </c>
      <c r="AB70" s="230">
        <v>0</v>
      </c>
      <c r="AC70" s="230">
        <v>0</v>
      </c>
      <c r="AD70" s="230">
        <v>0</v>
      </c>
      <c r="AE70" s="230">
        <v>0</v>
      </c>
      <c r="AF70" s="230">
        <v>0</v>
      </c>
      <c r="AG70" s="230">
        <v>0</v>
      </c>
      <c r="AH70" s="230">
        <v>0</v>
      </c>
      <c r="AI70" s="230">
        <v>0</v>
      </c>
      <c r="AJ70" s="230">
        <v>0</v>
      </c>
      <c r="AK70" s="230">
        <v>0</v>
      </c>
      <c r="AL70" s="230">
        <v>0</v>
      </c>
      <c r="AM70" s="230">
        <v>0</v>
      </c>
      <c r="AN70" s="230">
        <v>0</v>
      </c>
      <c r="AO70" s="230">
        <v>0</v>
      </c>
      <c r="AP70" s="230">
        <v>0</v>
      </c>
      <c r="AQ70" s="230">
        <v>0</v>
      </c>
      <c r="AR70" s="228">
        <v>0</v>
      </c>
      <c r="AS70" s="229">
        <v>7.0000000000000001E-3</v>
      </c>
      <c r="AT70" s="230">
        <v>0</v>
      </c>
      <c r="AU70" s="230">
        <v>0</v>
      </c>
      <c r="AV70" s="230">
        <v>0</v>
      </c>
      <c r="AW70" s="230">
        <v>6.0000000000000001E-3</v>
      </c>
      <c r="AX70" s="230">
        <v>4.3000000000000003E-2</v>
      </c>
      <c r="AY70" s="230">
        <v>1.2E-2</v>
      </c>
      <c r="AZ70" s="230">
        <v>9.0000000000000011E-3</v>
      </c>
      <c r="BA70" s="230">
        <v>0</v>
      </c>
      <c r="BB70" s="228">
        <v>0</v>
      </c>
      <c r="BC70" s="229">
        <v>0</v>
      </c>
      <c r="BD70" s="230">
        <v>0</v>
      </c>
      <c r="BE70" s="230">
        <v>0</v>
      </c>
      <c r="BF70" s="230">
        <v>0</v>
      </c>
      <c r="BG70" s="230">
        <v>0</v>
      </c>
      <c r="BH70" s="230">
        <v>0</v>
      </c>
      <c r="BI70" s="230">
        <v>0</v>
      </c>
      <c r="BJ70" s="230">
        <v>0</v>
      </c>
      <c r="BK70" s="230">
        <v>0</v>
      </c>
      <c r="BL70" s="230">
        <v>0</v>
      </c>
      <c r="BM70" s="228">
        <v>5.0000000000000001E-3</v>
      </c>
      <c r="BN70" s="229">
        <v>0</v>
      </c>
      <c r="BO70" s="230">
        <v>0</v>
      </c>
      <c r="BP70" s="230">
        <v>0</v>
      </c>
      <c r="BQ70" s="230">
        <v>0</v>
      </c>
      <c r="BR70" s="230">
        <v>0</v>
      </c>
      <c r="BS70" s="230">
        <v>0</v>
      </c>
      <c r="BT70" s="230">
        <v>0</v>
      </c>
      <c r="BU70" s="230">
        <v>0</v>
      </c>
      <c r="BV70" s="230">
        <v>0</v>
      </c>
      <c r="BW70" s="230">
        <v>0</v>
      </c>
      <c r="BX70" s="230">
        <v>0</v>
      </c>
      <c r="BY70" s="230">
        <v>0</v>
      </c>
      <c r="BZ70" s="230">
        <v>0</v>
      </c>
      <c r="CA70" s="230">
        <v>0</v>
      </c>
      <c r="CB70" s="230">
        <v>0</v>
      </c>
      <c r="CC70" s="230">
        <v>0</v>
      </c>
      <c r="CD70" s="230">
        <v>0</v>
      </c>
      <c r="CE70" s="230">
        <v>0</v>
      </c>
      <c r="CF70" s="230">
        <v>0</v>
      </c>
      <c r="CG70" s="230">
        <v>0</v>
      </c>
      <c r="CH70" s="230">
        <v>0</v>
      </c>
      <c r="CI70" s="230">
        <v>0</v>
      </c>
      <c r="CJ70" s="230">
        <v>0</v>
      </c>
      <c r="CK70" s="230">
        <v>0</v>
      </c>
      <c r="CL70" s="230">
        <v>0</v>
      </c>
      <c r="CM70" s="230">
        <v>0</v>
      </c>
      <c r="CN70" s="230">
        <v>0</v>
      </c>
      <c r="CO70" s="230">
        <v>0</v>
      </c>
      <c r="CP70" s="230">
        <v>0</v>
      </c>
      <c r="CQ70" s="230">
        <v>0</v>
      </c>
      <c r="CR70" s="230">
        <v>0</v>
      </c>
      <c r="CS70" s="230">
        <v>0</v>
      </c>
      <c r="CT70" s="230">
        <v>0</v>
      </c>
      <c r="CU70" s="230">
        <v>0</v>
      </c>
      <c r="CV70" s="230">
        <v>0</v>
      </c>
      <c r="CW70" s="228">
        <v>0</v>
      </c>
    </row>
    <row r="71" spans="1:101" ht="15.75">
      <c r="A71" s="222" t="s">
        <v>158</v>
      </c>
      <c r="B71" s="223" t="s">
        <v>103</v>
      </c>
      <c r="C71" s="290">
        <v>149.32999999999998</v>
      </c>
      <c r="D71" s="291">
        <v>0</v>
      </c>
      <c r="E71" s="292">
        <v>0</v>
      </c>
      <c r="F71" s="292">
        <v>0</v>
      </c>
      <c r="G71" s="292">
        <v>0</v>
      </c>
      <c r="H71" s="292">
        <v>0</v>
      </c>
      <c r="I71" s="292">
        <v>0</v>
      </c>
      <c r="J71" s="292">
        <v>0</v>
      </c>
      <c r="K71" s="292">
        <v>0</v>
      </c>
      <c r="L71" s="292">
        <v>0</v>
      </c>
      <c r="M71" s="292">
        <v>0</v>
      </c>
      <c r="N71" s="292">
        <v>0</v>
      </c>
      <c r="O71" s="292">
        <v>0</v>
      </c>
      <c r="P71" s="292">
        <v>0</v>
      </c>
      <c r="Q71" s="292">
        <v>0</v>
      </c>
      <c r="R71" s="292">
        <v>0</v>
      </c>
      <c r="S71" s="292">
        <v>0</v>
      </c>
      <c r="T71" s="290">
        <v>9.77</v>
      </c>
      <c r="U71" s="291">
        <v>4.99</v>
      </c>
      <c r="V71" s="292">
        <v>0</v>
      </c>
      <c r="W71" s="292">
        <v>0</v>
      </c>
      <c r="X71" s="292">
        <v>0</v>
      </c>
      <c r="Y71" s="292">
        <v>0</v>
      </c>
      <c r="Z71" s="292">
        <v>0</v>
      </c>
      <c r="AA71" s="292">
        <v>0</v>
      </c>
      <c r="AB71" s="292">
        <v>0</v>
      </c>
      <c r="AC71" s="292">
        <v>0</v>
      </c>
      <c r="AD71" s="292">
        <v>0</v>
      </c>
      <c r="AE71" s="292">
        <v>0</v>
      </c>
      <c r="AF71" s="292">
        <v>0</v>
      </c>
      <c r="AG71" s="292">
        <v>0</v>
      </c>
      <c r="AH71" s="292">
        <v>0</v>
      </c>
      <c r="AI71" s="292">
        <v>0</v>
      </c>
      <c r="AJ71" s="292">
        <v>0</v>
      </c>
      <c r="AK71" s="292">
        <v>0</v>
      </c>
      <c r="AL71" s="292">
        <v>0</v>
      </c>
      <c r="AM71" s="292">
        <v>0</v>
      </c>
      <c r="AN71" s="292">
        <v>0</v>
      </c>
      <c r="AO71" s="292">
        <v>0</v>
      </c>
      <c r="AP71" s="292">
        <v>0</v>
      </c>
      <c r="AQ71" s="292">
        <v>0</v>
      </c>
      <c r="AR71" s="290">
        <v>0</v>
      </c>
      <c r="AS71" s="291">
        <v>15.129999999999999</v>
      </c>
      <c r="AT71" s="292">
        <v>0</v>
      </c>
      <c r="AU71" s="292">
        <v>0</v>
      </c>
      <c r="AV71" s="292">
        <v>0</v>
      </c>
      <c r="AW71" s="292">
        <v>13.8</v>
      </c>
      <c r="AX71" s="292">
        <v>71.34</v>
      </c>
      <c r="AY71" s="292">
        <v>14.68</v>
      </c>
      <c r="AZ71" s="292">
        <v>9.98</v>
      </c>
      <c r="BA71" s="292">
        <v>0</v>
      </c>
      <c r="BB71" s="290">
        <v>0</v>
      </c>
      <c r="BC71" s="291">
        <v>0</v>
      </c>
      <c r="BD71" s="292">
        <v>0</v>
      </c>
      <c r="BE71" s="292">
        <v>0</v>
      </c>
      <c r="BF71" s="292">
        <v>0</v>
      </c>
      <c r="BG71" s="292">
        <v>0</v>
      </c>
      <c r="BH71" s="292">
        <v>0</v>
      </c>
      <c r="BI71" s="292">
        <v>0</v>
      </c>
      <c r="BJ71" s="292">
        <v>0</v>
      </c>
      <c r="BK71" s="292">
        <v>0</v>
      </c>
      <c r="BL71" s="292">
        <v>0</v>
      </c>
      <c r="BM71" s="290">
        <v>9.64</v>
      </c>
      <c r="BN71" s="291">
        <v>0</v>
      </c>
      <c r="BO71" s="292">
        <v>0</v>
      </c>
      <c r="BP71" s="292">
        <v>0</v>
      </c>
      <c r="BQ71" s="292">
        <v>0</v>
      </c>
      <c r="BR71" s="292">
        <v>0</v>
      </c>
      <c r="BS71" s="292">
        <v>0</v>
      </c>
      <c r="BT71" s="292">
        <v>0</v>
      </c>
      <c r="BU71" s="292">
        <v>0</v>
      </c>
      <c r="BV71" s="292">
        <v>0</v>
      </c>
      <c r="BW71" s="292">
        <v>0</v>
      </c>
      <c r="BX71" s="292">
        <v>0</v>
      </c>
      <c r="BY71" s="292">
        <v>0</v>
      </c>
      <c r="BZ71" s="292">
        <v>0</v>
      </c>
      <c r="CA71" s="292">
        <v>0</v>
      </c>
      <c r="CB71" s="292">
        <v>0</v>
      </c>
      <c r="CC71" s="292">
        <v>0</v>
      </c>
      <c r="CD71" s="292">
        <v>0</v>
      </c>
      <c r="CE71" s="292">
        <v>0</v>
      </c>
      <c r="CF71" s="292">
        <v>0</v>
      </c>
      <c r="CG71" s="292">
        <v>0</v>
      </c>
      <c r="CH71" s="292">
        <v>0</v>
      </c>
      <c r="CI71" s="292">
        <v>0</v>
      </c>
      <c r="CJ71" s="292">
        <v>0</v>
      </c>
      <c r="CK71" s="292">
        <v>0</v>
      </c>
      <c r="CL71" s="292">
        <v>0</v>
      </c>
      <c r="CM71" s="292">
        <v>0</v>
      </c>
      <c r="CN71" s="292">
        <v>0</v>
      </c>
      <c r="CO71" s="292">
        <v>0</v>
      </c>
      <c r="CP71" s="292">
        <v>0</v>
      </c>
      <c r="CQ71" s="292">
        <v>0</v>
      </c>
      <c r="CR71" s="292">
        <v>0</v>
      </c>
      <c r="CS71" s="292">
        <v>0</v>
      </c>
      <c r="CT71" s="292">
        <v>0</v>
      </c>
      <c r="CU71" s="292">
        <v>0</v>
      </c>
      <c r="CV71" s="292">
        <v>0</v>
      </c>
      <c r="CW71" s="290">
        <v>0</v>
      </c>
    </row>
    <row r="72" spans="1:101" ht="15.75">
      <c r="A72" s="231" t="s">
        <v>159</v>
      </c>
      <c r="B72" s="232" t="s">
        <v>160</v>
      </c>
      <c r="C72" s="265">
        <v>4.1000000000000002E-2</v>
      </c>
      <c r="D72" s="337"/>
      <c r="E72" s="250"/>
      <c r="F72" s="248"/>
      <c r="G72" s="250"/>
      <c r="H72" s="248"/>
      <c r="I72" s="248"/>
      <c r="J72" s="250"/>
      <c r="K72" s="248"/>
      <c r="L72" s="248"/>
      <c r="M72" s="236"/>
      <c r="N72" s="236"/>
      <c r="O72" s="248"/>
      <c r="P72" s="250"/>
      <c r="Q72" s="236"/>
      <c r="R72" s="248"/>
      <c r="S72" s="248"/>
      <c r="T72" s="251"/>
      <c r="U72" s="337"/>
      <c r="V72" s="250"/>
      <c r="W72" s="248"/>
      <c r="X72" s="248"/>
      <c r="Y72" s="248"/>
      <c r="Z72" s="248"/>
      <c r="AA72" s="248"/>
      <c r="AB72" s="250"/>
      <c r="AC72" s="248"/>
      <c r="AD72" s="248"/>
      <c r="AE72" s="248"/>
      <c r="AF72" s="250"/>
      <c r="AG72" s="248"/>
      <c r="AH72" s="248"/>
      <c r="AI72" s="248"/>
      <c r="AJ72" s="248"/>
      <c r="AK72" s="248"/>
      <c r="AL72" s="274"/>
      <c r="AM72" s="274"/>
      <c r="AN72" s="250"/>
      <c r="AO72" s="248"/>
      <c r="AP72" s="248"/>
      <c r="AQ72" s="248"/>
      <c r="AR72" s="237"/>
      <c r="AS72" s="337"/>
      <c r="AT72" s="248"/>
      <c r="AU72" s="248"/>
      <c r="AV72" s="250"/>
      <c r="AW72" s="248">
        <v>1E-3</v>
      </c>
      <c r="AX72" s="293">
        <v>0.04</v>
      </c>
      <c r="AY72" s="248"/>
      <c r="AZ72" s="293"/>
      <c r="BA72" s="250"/>
      <c r="BB72" s="252"/>
      <c r="BC72" s="294"/>
      <c r="BD72" s="236"/>
      <c r="BE72" s="236"/>
      <c r="BF72" s="236"/>
      <c r="BG72" s="236"/>
      <c r="BH72" s="236"/>
      <c r="BI72" s="236"/>
      <c r="BJ72" s="236"/>
      <c r="BK72" s="248"/>
      <c r="BL72" s="235"/>
      <c r="BM72" s="237"/>
      <c r="BN72" s="294"/>
      <c r="BO72" s="236"/>
      <c r="BP72" s="248"/>
      <c r="BQ72" s="236"/>
      <c r="BR72" s="235"/>
      <c r="BS72" s="236"/>
      <c r="BT72" s="236"/>
      <c r="BU72" s="235"/>
      <c r="BV72" s="236"/>
      <c r="BW72" s="235"/>
      <c r="BX72" s="236"/>
      <c r="BY72" s="236"/>
      <c r="BZ72" s="235"/>
      <c r="CA72" s="236"/>
      <c r="CB72" s="236"/>
      <c r="CC72" s="236"/>
      <c r="CD72" s="235"/>
      <c r="CE72" s="236"/>
      <c r="CF72" s="236"/>
      <c r="CG72" s="236"/>
      <c r="CH72" s="236"/>
      <c r="CI72" s="235"/>
      <c r="CJ72" s="235"/>
      <c r="CK72" s="236"/>
      <c r="CL72" s="236"/>
      <c r="CM72" s="235"/>
      <c r="CN72" s="235"/>
      <c r="CO72" s="235"/>
      <c r="CP72" s="235"/>
      <c r="CQ72" s="235"/>
      <c r="CR72" s="235"/>
      <c r="CS72" s="236"/>
      <c r="CT72" s="236"/>
      <c r="CU72" s="235"/>
      <c r="CV72" s="236"/>
      <c r="CW72" s="237"/>
    </row>
    <row r="73" spans="1:101" ht="15.75">
      <c r="A73" s="231"/>
      <c r="B73" s="232" t="s">
        <v>103</v>
      </c>
      <c r="C73" s="233">
        <v>71.070000000000007</v>
      </c>
      <c r="D73" s="337"/>
      <c r="E73" s="250"/>
      <c r="F73" s="257"/>
      <c r="G73" s="250"/>
      <c r="H73" s="257"/>
      <c r="I73" s="257"/>
      <c r="J73" s="250"/>
      <c r="K73" s="257"/>
      <c r="L73" s="257"/>
      <c r="M73" s="295"/>
      <c r="N73" s="295"/>
      <c r="O73" s="295"/>
      <c r="P73" s="242"/>
      <c r="Q73" s="295"/>
      <c r="R73" s="295"/>
      <c r="S73" s="295"/>
      <c r="T73" s="338"/>
      <c r="U73" s="245"/>
      <c r="V73" s="242"/>
      <c r="W73" s="242"/>
      <c r="X73" s="242"/>
      <c r="Y73" s="242"/>
      <c r="Z73" s="242"/>
      <c r="AA73" s="242"/>
      <c r="AB73" s="242"/>
      <c r="AC73" s="242"/>
      <c r="AD73" s="242"/>
      <c r="AE73" s="242"/>
      <c r="AF73" s="242"/>
      <c r="AG73" s="242"/>
      <c r="AH73" s="242"/>
      <c r="AI73" s="242"/>
      <c r="AJ73" s="242"/>
      <c r="AK73" s="242"/>
      <c r="AL73" s="242"/>
      <c r="AM73" s="242"/>
      <c r="AN73" s="242"/>
      <c r="AO73" s="242"/>
      <c r="AP73" s="242"/>
      <c r="AQ73" s="242"/>
      <c r="AR73" s="237"/>
      <c r="AS73" s="245"/>
      <c r="AT73" s="295"/>
      <c r="AU73" s="295"/>
      <c r="AV73" s="242"/>
      <c r="AW73" s="295">
        <v>3.37</v>
      </c>
      <c r="AX73" s="242">
        <v>67.7</v>
      </c>
      <c r="AY73" s="242"/>
      <c r="AZ73" s="242"/>
      <c r="BA73" s="246"/>
      <c r="BB73" s="278"/>
      <c r="BC73" s="296"/>
      <c r="BD73" s="295"/>
      <c r="BE73" s="295"/>
      <c r="BF73" s="295"/>
      <c r="BG73" s="295"/>
      <c r="BH73" s="295"/>
      <c r="BI73" s="295"/>
      <c r="BJ73" s="295"/>
      <c r="BK73" s="295"/>
      <c r="BL73" s="242"/>
      <c r="BM73" s="338"/>
      <c r="BN73" s="245"/>
      <c r="BO73" s="295"/>
      <c r="BP73" s="295"/>
      <c r="BQ73" s="295"/>
      <c r="BR73" s="295"/>
      <c r="BS73" s="295"/>
      <c r="BT73" s="295"/>
      <c r="BU73" s="295"/>
      <c r="BV73" s="295"/>
      <c r="BW73" s="295"/>
      <c r="BX73" s="295"/>
      <c r="BY73" s="295"/>
      <c r="BZ73" s="295"/>
      <c r="CA73" s="295"/>
      <c r="CB73" s="295"/>
      <c r="CC73" s="295"/>
      <c r="CD73" s="242"/>
      <c r="CE73" s="295"/>
      <c r="CF73" s="295"/>
      <c r="CG73" s="295"/>
      <c r="CH73" s="295"/>
      <c r="CI73" s="242"/>
      <c r="CJ73" s="242"/>
      <c r="CK73" s="295"/>
      <c r="CL73" s="295"/>
      <c r="CM73" s="242"/>
      <c r="CN73" s="242"/>
      <c r="CO73" s="242"/>
      <c r="CP73" s="242"/>
      <c r="CQ73" s="242"/>
      <c r="CR73" s="242"/>
      <c r="CS73" s="295"/>
      <c r="CT73" s="295"/>
      <c r="CU73" s="242"/>
      <c r="CV73" s="295"/>
      <c r="CW73" s="338"/>
    </row>
    <row r="74" spans="1:101" ht="15.75">
      <c r="A74" s="231" t="s">
        <v>161</v>
      </c>
      <c r="B74" s="232" t="s">
        <v>128</v>
      </c>
      <c r="C74" s="265">
        <v>2.6000000000000002E-2</v>
      </c>
      <c r="D74" s="337"/>
      <c r="E74" s="250"/>
      <c r="F74" s="248"/>
      <c r="G74" s="250"/>
      <c r="H74" s="248"/>
      <c r="I74" s="248"/>
      <c r="J74" s="250"/>
      <c r="K74" s="248"/>
      <c r="L74" s="248"/>
      <c r="M74" s="236"/>
      <c r="N74" s="236"/>
      <c r="O74" s="248"/>
      <c r="P74" s="274"/>
      <c r="Q74" s="236"/>
      <c r="R74" s="248"/>
      <c r="S74" s="248"/>
      <c r="T74" s="251">
        <v>8.0000000000000002E-3</v>
      </c>
      <c r="U74" s="337"/>
      <c r="V74" s="250"/>
      <c r="W74" s="248"/>
      <c r="X74" s="248"/>
      <c r="Y74" s="248"/>
      <c r="Z74" s="248"/>
      <c r="AA74" s="248"/>
      <c r="AB74" s="274"/>
      <c r="AC74" s="248"/>
      <c r="AD74" s="248"/>
      <c r="AE74" s="248"/>
      <c r="AF74" s="250"/>
      <c r="AG74" s="248"/>
      <c r="AH74" s="293"/>
      <c r="AI74" s="248"/>
      <c r="AJ74" s="248"/>
      <c r="AK74" s="248"/>
      <c r="AL74" s="250"/>
      <c r="AM74" s="250"/>
      <c r="AN74" s="250"/>
      <c r="AO74" s="248"/>
      <c r="AP74" s="248"/>
      <c r="AQ74" s="248"/>
      <c r="AR74" s="237"/>
      <c r="AS74" s="337">
        <v>1E-3</v>
      </c>
      <c r="AT74" s="248"/>
      <c r="AU74" s="248"/>
      <c r="AV74" s="250"/>
      <c r="AW74" s="248"/>
      <c r="AX74" s="248"/>
      <c r="AY74" s="248">
        <v>8.0000000000000002E-3</v>
      </c>
      <c r="AZ74" s="248">
        <v>9.0000000000000011E-3</v>
      </c>
      <c r="BA74" s="250"/>
      <c r="BB74" s="252"/>
      <c r="BC74" s="294"/>
      <c r="BD74" s="236"/>
      <c r="BE74" s="236"/>
      <c r="BF74" s="236"/>
      <c r="BG74" s="236"/>
      <c r="BH74" s="236"/>
      <c r="BI74" s="236"/>
      <c r="BJ74" s="236"/>
      <c r="BK74" s="248"/>
      <c r="BL74" s="235"/>
      <c r="BM74" s="237"/>
      <c r="BN74" s="337"/>
      <c r="BO74" s="236"/>
      <c r="BP74" s="248"/>
      <c r="BQ74" s="236"/>
      <c r="BR74" s="235"/>
      <c r="BS74" s="236"/>
      <c r="BT74" s="236"/>
      <c r="BU74" s="235"/>
      <c r="BV74" s="236"/>
      <c r="BW74" s="235"/>
      <c r="BX74" s="236"/>
      <c r="BY74" s="236"/>
      <c r="BZ74" s="235"/>
      <c r="CA74" s="236"/>
      <c r="CB74" s="236"/>
      <c r="CC74" s="236"/>
      <c r="CD74" s="235"/>
      <c r="CE74" s="236"/>
      <c r="CF74" s="236"/>
      <c r="CG74" s="236"/>
      <c r="CH74" s="236"/>
      <c r="CI74" s="235"/>
      <c r="CJ74" s="235"/>
      <c r="CK74" s="236"/>
      <c r="CL74" s="236"/>
      <c r="CM74" s="235"/>
      <c r="CN74" s="235"/>
      <c r="CO74" s="235"/>
      <c r="CP74" s="235"/>
      <c r="CQ74" s="235"/>
      <c r="CR74" s="235"/>
      <c r="CS74" s="248"/>
      <c r="CT74" s="248"/>
      <c r="CU74" s="235"/>
      <c r="CV74" s="236"/>
      <c r="CW74" s="237"/>
    </row>
    <row r="75" spans="1:101" ht="15.75">
      <c r="A75" s="231"/>
      <c r="B75" s="232" t="s">
        <v>103</v>
      </c>
      <c r="C75" s="233">
        <v>29.69</v>
      </c>
      <c r="D75" s="245"/>
      <c r="E75" s="242"/>
      <c r="F75" s="295"/>
      <c r="G75" s="242"/>
      <c r="H75" s="295"/>
      <c r="I75" s="295"/>
      <c r="J75" s="242"/>
      <c r="K75" s="295"/>
      <c r="L75" s="295"/>
      <c r="M75" s="295"/>
      <c r="N75" s="295"/>
      <c r="O75" s="295"/>
      <c r="P75" s="242"/>
      <c r="Q75" s="295"/>
      <c r="R75" s="295"/>
      <c r="S75" s="257"/>
      <c r="T75" s="339">
        <v>9.77</v>
      </c>
      <c r="U75" s="245"/>
      <c r="V75" s="242"/>
      <c r="W75" s="242"/>
      <c r="X75" s="242"/>
      <c r="Y75" s="242"/>
      <c r="Z75" s="242"/>
      <c r="AA75" s="242"/>
      <c r="AB75" s="242"/>
      <c r="AC75" s="242"/>
      <c r="AD75" s="242"/>
      <c r="AE75" s="242"/>
      <c r="AF75" s="242"/>
      <c r="AG75" s="242"/>
      <c r="AH75" s="242"/>
      <c r="AI75" s="242"/>
      <c r="AJ75" s="242"/>
      <c r="AK75" s="242"/>
      <c r="AL75" s="242"/>
      <c r="AM75" s="242"/>
      <c r="AN75" s="242"/>
      <c r="AO75" s="242"/>
      <c r="AP75" s="242"/>
      <c r="AQ75" s="242"/>
      <c r="AR75" s="251"/>
      <c r="AS75" s="245">
        <v>1.18</v>
      </c>
      <c r="AT75" s="295"/>
      <c r="AU75" s="295"/>
      <c r="AV75" s="242"/>
      <c r="AW75" s="295"/>
      <c r="AX75" s="295"/>
      <c r="AY75" s="295">
        <v>8.76</v>
      </c>
      <c r="AZ75" s="295">
        <v>9.98</v>
      </c>
      <c r="BA75" s="250"/>
      <c r="BB75" s="252"/>
      <c r="BC75" s="296"/>
      <c r="BD75" s="295"/>
      <c r="BE75" s="295"/>
      <c r="BF75" s="295"/>
      <c r="BG75" s="295"/>
      <c r="BH75" s="295"/>
      <c r="BI75" s="295"/>
      <c r="BJ75" s="295"/>
      <c r="BK75" s="295"/>
      <c r="BL75" s="295"/>
      <c r="BM75" s="338"/>
      <c r="BN75" s="245"/>
      <c r="BO75" s="295"/>
      <c r="BP75" s="295"/>
      <c r="BQ75" s="295"/>
      <c r="BR75" s="295"/>
      <c r="BS75" s="295"/>
      <c r="BT75" s="295"/>
      <c r="BU75" s="295"/>
      <c r="BV75" s="295"/>
      <c r="BW75" s="295"/>
      <c r="BX75" s="295"/>
      <c r="BY75" s="295"/>
      <c r="BZ75" s="295"/>
      <c r="CA75" s="295"/>
      <c r="CB75" s="295"/>
      <c r="CC75" s="295"/>
      <c r="CD75" s="242"/>
      <c r="CE75" s="295"/>
      <c r="CF75" s="295"/>
      <c r="CG75" s="295"/>
      <c r="CH75" s="295"/>
      <c r="CI75" s="242"/>
      <c r="CJ75" s="242"/>
      <c r="CK75" s="295"/>
      <c r="CL75" s="295"/>
      <c r="CM75" s="242"/>
      <c r="CN75" s="242"/>
      <c r="CO75" s="242"/>
      <c r="CP75" s="242"/>
      <c r="CQ75" s="242"/>
      <c r="CR75" s="242"/>
      <c r="CS75" s="295"/>
      <c r="CT75" s="295"/>
      <c r="CU75" s="242"/>
      <c r="CV75" s="295"/>
      <c r="CW75" s="338"/>
    </row>
    <row r="76" spans="1:101" ht="15.75">
      <c r="A76" s="231" t="s">
        <v>162</v>
      </c>
      <c r="B76" s="232" t="s">
        <v>128</v>
      </c>
      <c r="C76" s="266">
        <v>1.3000000000000001E-2</v>
      </c>
      <c r="D76" s="337"/>
      <c r="E76" s="250"/>
      <c r="F76" s="248"/>
      <c r="G76" s="250"/>
      <c r="H76" s="248"/>
      <c r="I76" s="248"/>
      <c r="J76" s="250"/>
      <c r="K76" s="248"/>
      <c r="L76" s="248"/>
      <c r="M76" s="236"/>
      <c r="N76" s="236"/>
      <c r="O76" s="248"/>
      <c r="P76" s="250"/>
      <c r="Q76" s="236"/>
      <c r="R76" s="248"/>
      <c r="S76" s="248"/>
      <c r="T76" s="251"/>
      <c r="U76" s="337"/>
      <c r="V76" s="250"/>
      <c r="W76" s="293"/>
      <c r="X76" s="293"/>
      <c r="Y76" s="293"/>
      <c r="Z76" s="293"/>
      <c r="AA76" s="293"/>
      <c r="AB76" s="274"/>
      <c r="AC76" s="293"/>
      <c r="AD76" s="248"/>
      <c r="AE76" s="248"/>
      <c r="AF76" s="250"/>
      <c r="AG76" s="248"/>
      <c r="AH76" s="248"/>
      <c r="AI76" s="248"/>
      <c r="AJ76" s="248"/>
      <c r="AK76" s="248"/>
      <c r="AL76" s="250"/>
      <c r="AM76" s="250"/>
      <c r="AN76" s="250"/>
      <c r="AO76" s="248"/>
      <c r="AP76" s="248"/>
      <c r="AQ76" s="248"/>
      <c r="AR76" s="237"/>
      <c r="AS76" s="337">
        <v>1E-3</v>
      </c>
      <c r="AT76" s="248"/>
      <c r="AU76" s="248"/>
      <c r="AV76" s="250"/>
      <c r="AW76" s="248"/>
      <c r="AX76" s="248">
        <v>3.0000000000000001E-3</v>
      </c>
      <c r="AY76" s="248">
        <v>4.0000000000000001E-3</v>
      </c>
      <c r="AZ76" s="248"/>
      <c r="BA76" s="250"/>
      <c r="BB76" s="252"/>
      <c r="BC76" s="294"/>
      <c r="BD76" s="236"/>
      <c r="BE76" s="236"/>
      <c r="BF76" s="236"/>
      <c r="BG76" s="236"/>
      <c r="BH76" s="236"/>
      <c r="BI76" s="236"/>
      <c r="BJ76" s="236"/>
      <c r="BK76" s="248"/>
      <c r="BL76" s="235"/>
      <c r="BM76" s="237">
        <v>5.0000000000000001E-3</v>
      </c>
      <c r="BN76" s="337"/>
      <c r="BO76" s="236"/>
      <c r="BP76" s="248"/>
      <c r="BQ76" s="236"/>
      <c r="BR76" s="235"/>
      <c r="BS76" s="236"/>
      <c r="BT76" s="236"/>
      <c r="BU76" s="235"/>
      <c r="BV76" s="236"/>
      <c r="BW76" s="235"/>
      <c r="BX76" s="236"/>
      <c r="BY76" s="236"/>
      <c r="BZ76" s="235"/>
      <c r="CA76" s="236"/>
      <c r="CB76" s="236"/>
      <c r="CC76" s="236"/>
      <c r="CD76" s="235"/>
      <c r="CE76" s="236"/>
      <c r="CF76" s="236"/>
      <c r="CG76" s="236"/>
      <c r="CH76" s="236"/>
      <c r="CI76" s="235"/>
      <c r="CJ76" s="235"/>
      <c r="CK76" s="236"/>
      <c r="CL76" s="236"/>
      <c r="CM76" s="235"/>
      <c r="CN76" s="235"/>
      <c r="CO76" s="235"/>
      <c r="CP76" s="235"/>
      <c r="CQ76" s="235"/>
      <c r="CR76" s="235"/>
      <c r="CS76" s="236"/>
      <c r="CT76" s="236"/>
      <c r="CU76" s="235"/>
      <c r="CV76" s="236"/>
      <c r="CW76" s="237"/>
    </row>
    <row r="77" spans="1:101" ht="15.75">
      <c r="A77" s="231"/>
      <c r="B77" s="232" t="s">
        <v>103</v>
      </c>
      <c r="C77" s="233">
        <v>22.71</v>
      </c>
      <c r="D77" s="337"/>
      <c r="E77" s="250"/>
      <c r="F77" s="257"/>
      <c r="G77" s="250"/>
      <c r="H77" s="257"/>
      <c r="I77" s="257"/>
      <c r="J77" s="250"/>
      <c r="K77" s="257"/>
      <c r="L77" s="257"/>
      <c r="M77" s="295"/>
      <c r="N77" s="295"/>
      <c r="O77" s="295"/>
      <c r="P77" s="242"/>
      <c r="Q77" s="295"/>
      <c r="R77" s="257"/>
      <c r="S77" s="257"/>
      <c r="T77" s="339"/>
      <c r="U77" s="245"/>
      <c r="V77" s="242"/>
      <c r="W77" s="242"/>
      <c r="X77" s="242"/>
      <c r="Y77" s="242"/>
      <c r="Z77" s="242"/>
      <c r="AA77" s="242"/>
      <c r="AB77" s="242"/>
      <c r="AC77" s="242"/>
      <c r="AD77" s="242"/>
      <c r="AE77" s="242"/>
      <c r="AF77" s="242"/>
      <c r="AG77" s="242"/>
      <c r="AH77" s="242"/>
      <c r="AI77" s="242"/>
      <c r="AJ77" s="242"/>
      <c r="AK77" s="242"/>
      <c r="AL77" s="242"/>
      <c r="AM77" s="242"/>
      <c r="AN77" s="242"/>
      <c r="AO77" s="242"/>
      <c r="AP77" s="242"/>
      <c r="AQ77" s="242"/>
      <c r="AR77" s="237"/>
      <c r="AS77" s="245">
        <v>3.51</v>
      </c>
      <c r="AT77" s="295"/>
      <c r="AU77" s="295"/>
      <c r="AV77" s="242"/>
      <c r="AW77" s="295"/>
      <c r="AX77" s="295">
        <v>3.64</v>
      </c>
      <c r="AY77" s="295">
        <v>5.92</v>
      </c>
      <c r="AZ77" s="295"/>
      <c r="BA77" s="250"/>
      <c r="BB77" s="252"/>
      <c r="BC77" s="296"/>
      <c r="BD77" s="295"/>
      <c r="BE77" s="295"/>
      <c r="BF77" s="295"/>
      <c r="BG77" s="295"/>
      <c r="BH77" s="295"/>
      <c r="BI77" s="295"/>
      <c r="BJ77" s="295"/>
      <c r="BK77" s="295"/>
      <c r="BL77" s="242"/>
      <c r="BM77" s="338">
        <v>9.64</v>
      </c>
      <c r="BN77" s="245"/>
      <c r="BO77" s="295"/>
      <c r="BP77" s="295"/>
      <c r="BQ77" s="295"/>
      <c r="BR77" s="242"/>
      <c r="BS77" s="295"/>
      <c r="BT77" s="295"/>
      <c r="BU77" s="295"/>
      <c r="BV77" s="295"/>
      <c r="BW77" s="295"/>
      <c r="BX77" s="295"/>
      <c r="BY77" s="295"/>
      <c r="BZ77" s="242"/>
      <c r="CA77" s="295"/>
      <c r="CB77" s="295"/>
      <c r="CC77" s="295"/>
      <c r="CD77" s="242"/>
      <c r="CE77" s="295"/>
      <c r="CF77" s="295"/>
      <c r="CG77" s="295"/>
      <c r="CH77" s="295"/>
      <c r="CI77" s="242"/>
      <c r="CJ77" s="242"/>
      <c r="CK77" s="295"/>
      <c r="CL77" s="295"/>
      <c r="CM77" s="242"/>
      <c r="CN77" s="242"/>
      <c r="CO77" s="242"/>
      <c r="CP77" s="242"/>
      <c r="CQ77" s="242"/>
      <c r="CR77" s="242"/>
      <c r="CS77" s="295"/>
      <c r="CT77" s="295"/>
      <c r="CU77" s="242"/>
      <c r="CV77" s="243"/>
      <c r="CW77" s="253"/>
    </row>
    <row r="78" spans="1:101" ht="15.75">
      <c r="A78" s="231" t="s">
        <v>163</v>
      </c>
      <c r="B78" s="232" t="s">
        <v>128</v>
      </c>
      <c r="C78" s="266">
        <v>1.2E-2</v>
      </c>
      <c r="D78" s="337"/>
      <c r="E78" s="250"/>
      <c r="F78" s="248"/>
      <c r="G78" s="250"/>
      <c r="H78" s="248"/>
      <c r="I78" s="257"/>
      <c r="J78" s="250"/>
      <c r="K78" s="248"/>
      <c r="L78" s="248"/>
      <c r="M78" s="236"/>
      <c r="N78" s="236"/>
      <c r="O78" s="248"/>
      <c r="P78" s="250"/>
      <c r="Q78" s="236"/>
      <c r="R78" s="248"/>
      <c r="S78" s="248"/>
      <c r="T78" s="251"/>
      <c r="U78" s="337">
        <v>2E-3</v>
      </c>
      <c r="V78" s="250"/>
      <c r="W78" s="248"/>
      <c r="X78" s="248"/>
      <c r="Y78" s="248"/>
      <c r="Z78" s="248"/>
      <c r="AA78" s="257"/>
      <c r="AB78" s="250"/>
      <c r="AC78" s="293"/>
      <c r="AD78" s="248"/>
      <c r="AE78" s="248"/>
      <c r="AF78" s="250"/>
      <c r="AG78" s="340"/>
      <c r="AH78" s="248"/>
      <c r="AI78" s="248"/>
      <c r="AJ78" s="248"/>
      <c r="AK78" s="248"/>
      <c r="AL78" s="250"/>
      <c r="AM78" s="250"/>
      <c r="AN78" s="250"/>
      <c r="AO78" s="248"/>
      <c r="AP78" s="248"/>
      <c r="AQ78" s="248"/>
      <c r="AR78" s="251"/>
      <c r="AS78" s="258">
        <v>5.0000000000000001E-3</v>
      </c>
      <c r="AT78" s="293"/>
      <c r="AU78" s="248"/>
      <c r="AV78" s="248"/>
      <c r="AW78" s="248">
        <v>5.0000000000000001E-3</v>
      </c>
      <c r="AX78" s="248"/>
      <c r="AY78" s="274"/>
      <c r="AZ78" s="248"/>
      <c r="BA78" s="250"/>
      <c r="BB78" s="252"/>
      <c r="BC78" s="294"/>
      <c r="BD78" s="236"/>
      <c r="BE78" s="236"/>
      <c r="BF78" s="236"/>
      <c r="BG78" s="236"/>
      <c r="BH78" s="236"/>
      <c r="BI78" s="236"/>
      <c r="BJ78" s="236"/>
      <c r="BK78" s="248"/>
      <c r="BL78" s="235"/>
      <c r="BM78" s="237"/>
      <c r="BN78" s="337"/>
      <c r="BO78" s="236"/>
      <c r="BP78" s="248"/>
      <c r="BQ78" s="248"/>
      <c r="BR78" s="235"/>
      <c r="BS78" s="248"/>
      <c r="BT78" s="236"/>
      <c r="BU78" s="235"/>
      <c r="BV78" s="236"/>
      <c r="BW78" s="235"/>
      <c r="BX78" s="236"/>
      <c r="BY78" s="248"/>
      <c r="BZ78" s="235"/>
      <c r="CA78" s="236"/>
      <c r="CB78" s="236"/>
      <c r="CC78" s="235"/>
      <c r="CD78" s="235"/>
      <c r="CE78" s="236"/>
      <c r="CF78" s="236"/>
      <c r="CG78" s="236"/>
      <c r="CH78" s="236"/>
      <c r="CI78" s="235"/>
      <c r="CJ78" s="235"/>
      <c r="CK78" s="236"/>
      <c r="CL78" s="236"/>
      <c r="CM78" s="235"/>
      <c r="CN78" s="235"/>
      <c r="CO78" s="235"/>
      <c r="CP78" s="235"/>
      <c r="CQ78" s="235"/>
      <c r="CR78" s="235"/>
      <c r="CS78" s="236"/>
      <c r="CT78" s="236"/>
      <c r="CU78" s="235"/>
      <c r="CV78" s="236"/>
      <c r="CW78" s="237"/>
    </row>
    <row r="79" spans="1:101" ht="15.75">
      <c r="A79" s="231"/>
      <c r="B79" s="232" t="s">
        <v>103</v>
      </c>
      <c r="C79" s="233">
        <v>25.86</v>
      </c>
      <c r="D79" s="245"/>
      <c r="E79" s="242"/>
      <c r="F79" s="295"/>
      <c r="G79" s="295"/>
      <c r="H79" s="295"/>
      <c r="I79" s="295"/>
      <c r="J79" s="242"/>
      <c r="K79" s="295"/>
      <c r="L79" s="295"/>
      <c r="M79" s="295"/>
      <c r="N79" s="295"/>
      <c r="O79" s="295"/>
      <c r="P79" s="242"/>
      <c r="Q79" s="295"/>
      <c r="R79" s="295"/>
      <c r="S79" s="295"/>
      <c r="T79" s="338"/>
      <c r="U79" s="245">
        <v>4.99</v>
      </c>
      <c r="V79" s="242"/>
      <c r="W79" s="242"/>
      <c r="X79" s="242"/>
      <c r="Y79" s="242"/>
      <c r="Z79" s="242"/>
      <c r="AA79" s="242"/>
      <c r="AB79" s="242"/>
      <c r="AC79" s="242"/>
      <c r="AD79" s="242"/>
      <c r="AE79" s="242"/>
      <c r="AF79" s="242"/>
      <c r="AG79" s="242"/>
      <c r="AH79" s="242"/>
      <c r="AI79" s="242"/>
      <c r="AJ79" s="242"/>
      <c r="AK79" s="295"/>
      <c r="AL79" s="242"/>
      <c r="AM79" s="242"/>
      <c r="AN79" s="242"/>
      <c r="AO79" s="242"/>
      <c r="AP79" s="242"/>
      <c r="AQ79" s="242"/>
      <c r="AR79" s="244"/>
      <c r="AS79" s="245">
        <v>10.44</v>
      </c>
      <c r="AT79" s="295"/>
      <c r="AU79" s="295"/>
      <c r="AV79" s="295"/>
      <c r="AW79" s="295">
        <v>10.43</v>
      </c>
      <c r="AX79" s="295"/>
      <c r="AY79" s="295"/>
      <c r="AZ79" s="295"/>
      <c r="BA79" s="246"/>
      <c r="BB79" s="278"/>
      <c r="BC79" s="296"/>
      <c r="BD79" s="295"/>
      <c r="BE79" s="295"/>
      <c r="BF79" s="295"/>
      <c r="BG79" s="295"/>
      <c r="BH79" s="295"/>
      <c r="BI79" s="295"/>
      <c r="BJ79" s="295"/>
      <c r="BK79" s="295"/>
      <c r="BL79" s="242"/>
      <c r="BM79" s="338"/>
      <c r="BN79" s="245"/>
      <c r="BO79" s="295"/>
      <c r="BP79" s="295"/>
      <c r="BQ79" s="295"/>
      <c r="BR79" s="295"/>
      <c r="BS79" s="295"/>
      <c r="BT79" s="295"/>
      <c r="BU79" s="295"/>
      <c r="BV79" s="295"/>
      <c r="BW79" s="295"/>
      <c r="BX79" s="295"/>
      <c r="BY79" s="295"/>
      <c r="BZ79" s="295"/>
      <c r="CA79" s="295"/>
      <c r="CB79" s="295"/>
      <c r="CC79" s="295"/>
      <c r="CD79" s="242"/>
      <c r="CE79" s="295"/>
      <c r="CF79" s="295"/>
      <c r="CG79" s="295"/>
      <c r="CH79" s="295"/>
      <c r="CI79" s="242"/>
      <c r="CJ79" s="242"/>
      <c r="CK79" s="295"/>
      <c r="CL79" s="295"/>
      <c r="CM79" s="242"/>
      <c r="CN79" s="242"/>
      <c r="CO79" s="242"/>
      <c r="CP79" s="242"/>
      <c r="CQ79" s="242"/>
      <c r="CR79" s="242"/>
      <c r="CS79" s="295"/>
      <c r="CT79" s="295"/>
      <c r="CU79" s="295"/>
      <c r="CV79" s="295"/>
      <c r="CW79" s="338"/>
    </row>
    <row r="80" spans="1:101" s="275" customFormat="1" ht="15.75">
      <c r="A80" s="272" t="s">
        <v>164</v>
      </c>
      <c r="B80" s="232" t="s">
        <v>122</v>
      </c>
      <c r="C80" s="268">
        <v>9</v>
      </c>
      <c r="D80" s="234"/>
      <c r="E80" s="235"/>
      <c r="F80" s="235"/>
      <c r="G80" s="235"/>
      <c r="H80" s="235"/>
      <c r="I80" s="235"/>
      <c r="J80" s="235"/>
      <c r="K80" s="235"/>
      <c r="L80" s="235"/>
      <c r="M80" s="235"/>
      <c r="N80" s="351">
        <v>2</v>
      </c>
      <c r="O80" s="235"/>
      <c r="P80" s="235"/>
      <c r="Q80" s="235"/>
      <c r="R80" s="235"/>
      <c r="S80" s="235"/>
      <c r="T80" s="239"/>
      <c r="U80" s="234"/>
      <c r="V80" s="235"/>
      <c r="W80" s="235"/>
      <c r="X80" s="235"/>
      <c r="Y80" s="235"/>
      <c r="Z80" s="235"/>
      <c r="AA80" s="235"/>
      <c r="AB80" s="235"/>
      <c r="AC80" s="351">
        <v>1</v>
      </c>
      <c r="AD80" s="235"/>
      <c r="AE80" s="235"/>
      <c r="AF80" s="235"/>
      <c r="AG80" s="235"/>
      <c r="AH80" s="235"/>
      <c r="AI80" s="235"/>
      <c r="AJ80" s="235"/>
      <c r="AK80" s="235"/>
      <c r="AL80" s="351">
        <v>1</v>
      </c>
      <c r="AM80" s="235"/>
      <c r="AN80" s="235"/>
      <c r="AO80" s="235"/>
      <c r="AP80" s="235"/>
      <c r="AQ80" s="235"/>
      <c r="AR80" s="239"/>
      <c r="AS80" s="269"/>
      <c r="AT80" s="260"/>
      <c r="AU80" s="260"/>
      <c r="AV80" s="260"/>
      <c r="AW80" s="260"/>
      <c r="AX80" s="260">
        <v>3</v>
      </c>
      <c r="AY80" s="260"/>
      <c r="AZ80" s="260">
        <v>1</v>
      </c>
      <c r="BA80" s="260">
        <v>1</v>
      </c>
      <c r="BB80" s="281"/>
      <c r="BC80" s="234"/>
      <c r="BD80" s="235"/>
      <c r="BE80" s="235"/>
      <c r="BF80" s="235"/>
      <c r="BG80" s="235"/>
      <c r="BH80" s="235"/>
      <c r="BI80" s="235"/>
      <c r="BJ80" s="235"/>
      <c r="BK80" s="235"/>
      <c r="BL80" s="235"/>
      <c r="BM80" s="239"/>
      <c r="BN80" s="234"/>
      <c r="BO80" s="235"/>
      <c r="BP80" s="260"/>
      <c r="BQ80" s="235"/>
      <c r="BR80" s="235"/>
      <c r="BS80" s="235"/>
      <c r="BT80" s="235"/>
      <c r="BU80" s="235"/>
      <c r="BV80" s="235"/>
      <c r="BW80" s="235"/>
      <c r="BX80" s="235"/>
      <c r="BY80" s="235"/>
      <c r="BZ80" s="235"/>
      <c r="CA80" s="235"/>
      <c r="CB80" s="235"/>
      <c r="CC80" s="235"/>
      <c r="CD80" s="235"/>
      <c r="CE80" s="235"/>
      <c r="CF80" s="235"/>
      <c r="CG80" s="235"/>
      <c r="CH80" s="235"/>
      <c r="CI80" s="235"/>
      <c r="CJ80" s="235"/>
      <c r="CK80" s="235"/>
      <c r="CL80" s="235"/>
      <c r="CM80" s="235"/>
      <c r="CN80" s="235"/>
      <c r="CO80" s="235"/>
      <c r="CP80" s="235"/>
      <c r="CQ80" s="235"/>
      <c r="CR80" s="235"/>
      <c r="CS80" s="235"/>
      <c r="CT80" s="235"/>
      <c r="CU80" s="235"/>
      <c r="CV80" s="235"/>
      <c r="CW80" s="239"/>
    </row>
    <row r="81" spans="1:101" s="275" customFormat="1" ht="15.75">
      <c r="A81" s="298"/>
      <c r="B81" s="232" t="s">
        <v>103</v>
      </c>
      <c r="C81" s="233">
        <v>59.429999999999993</v>
      </c>
      <c r="D81" s="245"/>
      <c r="E81" s="242"/>
      <c r="F81" s="242"/>
      <c r="G81" s="242"/>
      <c r="H81" s="242"/>
      <c r="I81" s="242"/>
      <c r="J81" s="242"/>
      <c r="K81" s="242"/>
      <c r="L81" s="242"/>
      <c r="M81" s="242"/>
      <c r="N81" s="351">
        <v>16.36</v>
      </c>
      <c r="O81" s="242"/>
      <c r="P81" s="242"/>
      <c r="Q81" s="242"/>
      <c r="R81" s="242"/>
      <c r="S81" s="242"/>
      <c r="T81" s="244"/>
      <c r="U81" s="245"/>
      <c r="V81" s="242"/>
      <c r="W81" s="242"/>
      <c r="X81" s="242"/>
      <c r="Y81" s="242"/>
      <c r="Z81" s="242"/>
      <c r="AA81" s="242"/>
      <c r="AB81" s="242"/>
      <c r="AC81" s="351">
        <v>7.58</v>
      </c>
      <c r="AD81" s="242"/>
      <c r="AE81" s="242"/>
      <c r="AF81" s="242"/>
      <c r="AG81" s="242"/>
      <c r="AH81" s="242"/>
      <c r="AI81" s="242"/>
      <c r="AJ81" s="242"/>
      <c r="AK81" s="242"/>
      <c r="AL81" s="351">
        <v>7.58</v>
      </c>
      <c r="AM81" s="242"/>
      <c r="AN81" s="242"/>
      <c r="AO81" s="242"/>
      <c r="AP81" s="242"/>
      <c r="AQ81" s="242"/>
      <c r="AR81" s="244"/>
      <c r="AS81" s="245"/>
      <c r="AT81" s="242"/>
      <c r="AU81" s="242"/>
      <c r="AV81" s="242"/>
      <c r="AW81" s="242"/>
      <c r="AX81" s="242">
        <v>17.53</v>
      </c>
      <c r="AY81" s="242"/>
      <c r="AZ81" s="242">
        <v>5.19</v>
      </c>
      <c r="BA81" s="242">
        <v>5.19</v>
      </c>
      <c r="BB81" s="244"/>
      <c r="BC81" s="245"/>
      <c r="BD81" s="242"/>
      <c r="BE81" s="242"/>
      <c r="BF81" s="242"/>
      <c r="BG81" s="242"/>
      <c r="BH81" s="242"/>
      <c r="BI81" s="242"/>
      <c r="BJ81" s="242"/>
      <c r="BK81" s="242"/>
      <c r="BL81" s="242"/>
      <c r="BM81" s="244"/>
      <c r="BN81" s="245"/>
      <c r="BO81" s="242"/>
      <c r="BP81" s="242"/>
      <c r="BQ81" s="242"/>
      <c r="BR81" s="242"/>
      <c r="BS81" s="242"/>
      <c r="BT81" s="242"/>
      <c r="BU81" s="242"/>
      <c r="BV81" s="242"/>
      <c r="BW81" s="242"/>
      <c r="BX81" s="242"/>
      <c r="BY81" s="242"/>
      <c r="BZ81" s="242"/>
      <c r="CA81" s="242"/>
      <c r="CB81" s="242"/>
      <c r="CC81" s="242"/>
      <c r="CD81" s="242"/>
      <c r="CE81" s="242"/>
      <c r="CF81" s="242"/>
      <c r="CG81" s="242"/>
      <c r="CH81" s="242"/>
      <c r="CI81" s="242"/>
      <c r="CJ81" s="242"/>
      <c r="CK81" s="242"/>
      <c r="CL81" s="242"/>
      <c r="CM81" s="242"/>
      <c r="CN81" s="242"/>
      <c r="CO81" s="242"/>
      <c r="CP81" s="242"/>
      <c r="CQ81" s="242"/>
      <c r="CR81" s="242"/>
      <c r="CS81" s="242"/>
      <c r="CT81" s="242"/>
      <c r="CU81" s="242"/>
      <c r="CV81" s="242"/>
      <c r="CW81" s="244"/>
    </row>
    <row r="82" spans="1:101" ht="15.75">
      <c r="A82" s="267" t="s">
        <v>165</v>
      </c>
      <c r="B82" s="232" t="s">
        <v>122</v>
      </c>
      <c r="C82" s="268">
        <v>83</v>
      </c>
      <c r="D82" s="234"/>
      <c r="E82" s="235"/>
      <c r="F82" s="236"/>
      <c r="G82" s="235"/>
      <c r="H82" s="236"/>
      <c r="I82" s="236"/>
      <c r="J82" s="235"/>
      <c r="K82" s="236"/>
      <c r="L82" s="236"/>
      <c r="M82" s="236"/>
      <c r="N82" s="236"/>
      <c r="O82" s="236"/>
      <c r="P82" s="235"/>
      <c r="Q82" s="236"/>
      <c r="R82" s="236"/>
      <c r="S82" s="236"/>
      <c r="T82" s="237">
        <v>2</v>
      </c>
      <c r="U82" s="294"/>
      <c r="V82" s="235">
        <v>2</v>
      </c>
      <c r="W82" s="235"/>
      <c r="X82" s="236"/>
      <c r="Y82" s="236"/>
      <c r="Z82" s="236"/>
      <c r="AA82" s="282"/>
      <c r="AB82" s="235"/>
      <c r="AC82" s="236"/>
      <c r="AD82" s="236"/>
      <c r="AE82" s="236"/>
      <c r="AF82" s="235"/>
      <c r="AG82" s="236"/>
      <c r="AH82" s="236"/>
      <c r="AI82" s="236"/>
      <c r="AJ82" s="236"/>
      <c r="AK82" s="236"/>
      <c r="AL82" s="235"/>
      <c r="AM82" s="235"/>
      <c r="AN82" s="235"/>
      <c r="AO82" s="236"/>
      <c r="AP82" s="236"/>
      <c r="AQ82" s="236"/>
      <c r="AR82" s="237"/>
      <c r="AS82" s="341">
        <v>1</v>
      </c>
      <c r="AT82" s="270">
        <v>11</v>
      </c>
      <c r="AU82" s="270"/>
      <c r="AV82" s="260">
        <v>1</v>
      </c>
      <c r="AW82" s="270">
        <v>2</v>
      </c>
      <c r="AX82" s="270">
        <v>6</v>
      </c>
      <c r="AY82" s="270">
        <v>1</v>
      </c>
      <c r="AZ82" s="270">
        <v>4</v>
      </c>
      <c r="BA82" s="260">
        <v>2</v>
      </c>
      <c r="BB82" s="281"/>
      <c r="BC82" s="294"/>
      <c r="BD82" s="241">
        <v>4</v>
      </c>
      <c r="BE82" s="236">
        <v>5</v>
      </c>
      <c r="BF82" s="236"/>
      <c r="BG82" s="236"/>
      <c r="BH82" s="236">
        <v>3</v>
      </c>
      <c r="BI82" s="241"/>
      <c r="BJ82" s="236"/>
      <c r="BK82" s="236"/>
      <c r="BL82" s="241"/>
      <c r="BM82" s="237">
        <v>18</v>
      </c>
      <c r="BN82" s="294"/>
      <c r="BO82" s="236"/>
      <c r="BP82" s="270"/>
      <c r="BQ82" s="236"/>
      <c r="BR82" s="235">
        <v>8</v>
      </c>
      <c r="BS82" s="236"/>
      <c r="BT82" s="236"/>
      <c r="BU82" s="236"/>
      <c r="BV82" s="236"/>
      <c r="BW82" s="235">
        <v>1</v>
      </c>
      <c r="BX82" s="236"/>
      <c r="BY82" s="236"/>
      <c r="BZ82" s="235"/>
      <c r="CA82" s="236"/>
      <c r="CB82" s="236">
        <v>12</v>
      </c>
      <c r="CC82" s="236"/>
      <c r="CD82" s="235"/>
      <c r="CE82" s="236"/>
      <c r="CF82" s="236"/>
      <c r="CG82" s="236"/>
      <c r="CH82" s="236"/>
      <c r="CI82" s="235"/>
      <c r="CJ82" s="235"/>
      <c r="CK82" s="236"/>
      <c r="CL82" s="236"/>
      <c r="CM82" s="235"/>
      <c r="CN82" s="235"/>
      <c r="CO82" s="235"/>
      <c r="CP82" s="235"/>
      <c r="CQ82" s="235"/>
      <c r="CR82" s="235"/>
      <c r="CS82" s="236"/>
      <c r="CT82" s="236"/>
      <c r="CU82" s="235"/>
      <c r="CV82" s="236"/>
      <c r="CW82" s="237"/>
    </row>
    <row r="83" spans="1:101" ht="15.75">
      <c r="A83" s="267" t="s">
        <v>166</v>
      </c>
      <c r="B83" s="232" t="s">
        <v>103</v>
      </c>
      <c r="C83" s="233">
        <v>103.41000000000001</v>
      </c>
      <c r="D83" s="245"/>
      <c r="E83" s="242"/>
      <c r="F83" s="295"/>
      <c r="G83" s="295"/>
      <c r="H83" s="295"/>
      <c r="I83" s="295"/>
      <c r="J83" s="242"/>
      <c r="K83" s="242"/>
      <c r="L83" s="295"/>
      <c r="M83" s="295"/>
      <c r="N83" s="295"/>
      <c r="O83" s="295"/>
      <c r="P83" s="242"/>
      <c r="Q83" s="295"/>
      <c r="R83" s="295"/>
      <c r="S83" s="242"/>
      <c r="T83" s="338">
        <v>1.96</v>
      </c>
      <c r="U83" s="245"/>
      <c r="V83" s="242">
        <v>7.57</v>
      </c>
      <c r="W83" s="242"/>
      <c r="X83" s="242"/>
      <c r="Y83" s="242"/>
      <c r="Z83" s="242"/>
      <c r="AA83" s="243"/>
      <c r="AB83" s="242"/>
      <c r="AC83" s="242"/>
      <c r="AD83" s="242"/>
      <c r="AE83" s="242"/>
      <c r="AF83" s="242"/>
      <c r="AG83" s="242"/>
      <c r="AH83" s="242"/>
      <c r="AI83" s="242"/>
      <c r="AJ83" s="242"/>
      <c r="AK83" s="242"/>
      <c r="AL83" s="242"/>
      <c r="AM83" s="242"/>
      <c r="AN83" s="242"/>
      <c r="AO83" s="242"/>
      <c r="AP83" s="242"/>
      <c r="AQ83" s="242"/>
      <c r="AR83" s="244"/>
      <c r="AS83" s="245">
        <v>1.43</v>
      </c>
      <c r="AT83" s="295">
        <v>14.06</v>
      </c>
      <c r="AU83" s="242"/>
      <c r="AV83" s="295">
        <v>4.2</v>
      </c>
      <c r="AW83" s="295">
        <v>2.86</v>
      </c>
      <c r="AX83" s="242">
        <v>2.98</v>
      </c>
      <c r="AY83" s="295">
        <v>1.17</v>
      </c>
      <c r="AZ83" s="295">
        <v>3.45</v>
      </c>
      <c r="BA83" s="250">
        <v>0.99</v>
      </c>
      <c r="BB83" s="252"/>
      <c r="BC83" s="296"/>
      <c r="BD83" s="295">
        <v>5.38</v>
      </c>
      <c r="BE83" s="295">
        <v>6.73</v>
      </c>
      <c r="BF83" s="295"/>
      <c r="BG83" s="295"/>
      <c r="BH83" s="295">
        <v>4.04</v>
      </c>
      <c r="BI83" s="295"/>
      <c r="BJ83" s="295"/>
      <c r="BK83" s="295"/>
      <c r="BL83" s="295"/>
      <c r="BM83" s="338">
        <v>24.21</v>
      </c>
      <c r="BN83" s="245"/>
      <c r="BO83" s="295"/>
      <c r="BP83" s="295"/>
      <c r="BQ83" s="295"/>
      <c r="BR83" s="295">
        <v>8.2200000000000006</v>
      </c>
      <c r="BS83" s="295"/>
      <c r="BT83" s="295"/>
      <c r="BU83" s="295"/>
      <c r="BV83" s="295"/>
      <c r="BW83" s="295">
        <v>1.83</v>
      </c>
      <c r="BX83" s="295"/>
      <c r="BY83" s="295"/>
      <c r="BZ83" s="295"/>
      <c r="CA83" s="295"/>
      <c r="CB83" s="295">
        <v>12.33</v>
      </c>
      <c r="CC83" s="295"/>
      <c r="CD83" s="242"/>
      <c r="CE83" s="295"/>
      <c r="CF83" s="295"/>
      <c r="CG83" s="295"/>
      <c r="CH83" s="295"/>
      <c r="CI83" s="242"/>
      <c r="CJ83" s="242"/>
      <c r="CK83" s="295"/>
      <c r="CL83" s="295"/>
      <c r="CM83" s="242"/>
      <c r="CN83" s="242"/>
      <c r="CO83" s="242"/>
      <c r="CP83" s="242"/>
      <c r="CQ83" s="242"/>
      <c r="CR83" s="295"/>
      <c r="CS83" s="295"/>
      <c r="CT83" s="295"/>
      <c r="CU83" s="295"/>
      <c r="CV83" s="295"/>
      <c r="CW83" s="338"/>
    </row>
    <row r="84" spans="1:101" ht="15.75">
      <c r="A84" s="284" t="s">
        <v>167</v>
      </c>
      <c r="B84" s="285" t="s">
        <v>103</v>
      </c>
      <c r="C84" s="286">
        <v>159.31700000000001</v>
      </c>
      <c r="D84" s="287">
        <v>1.77</v>
      </c>
      <c r="E84" s="288">
        <v>0.87</v>
      </c>
      <c r="F84" s="288">
        <v>0</v>
      </c>
      <c r="G84" s="288">
        <v>0</v>
      </c>
      <c r="H84" s="288">
        <v>0</v>
      </c>
      <c r="I84" s="288">
        <v>0</v>
      </c>
      <c r="J84" s="288">
        <v>1.77</v>
      </c>
      <c r="K84" s="288">
        <v>1.77</v>
      </c>
      <c r="L84" s="288">
        <v>0.88</v>
      </c>
      <c r="M84" s="288">
        <v>0</v>
      </c>
      <c r="N84" s="288">
        <v>0</v>
      </c>
      <c r="O84" s="288">
        <v>0</v>
      </c>
      <c r="P84" s="288">
        <v>0</v>
      </c>
      <c r="Q84" s="288">
        <v>0</v>
      </c>
      <c r="R84" s="288">
        <v>0</v>
      </c>
      <c r="S84" s="288">
        <v>0</v>
      </c>
      <c r="T84" s="286">
        <v>0</v>
      </c>
      <c r="U84" s="287">
        <v>0</v>
      </c>
      <c r="V84" s="288">
        <v>0</v>
      </c>
      <c r="W84" s="288">
        <v>0</v>
      </c>
      <c r="X84" s="288">
        <v>0</v>
      </c>
      <c r="Y84" s="288">
        <v>0</v>
      </c>
      <c r="Z84" s="288">
        <v>0</v>
      </c>
      <c r="AA84" s="288">
        <v>0</v>
      </c>
      <c r="AB84" s="288">
        <v>0</v>
      </c>
      <c r="AC84" s="288">
        <v>0</v>
      </c>
      <c r="AD84" s="288">
        <v>0</v>
      </c>
      <c r="AE84" s="288">
        <v>0</v>
      </c>
      <c r="AF84" s="288">
        <v>0</v>
      </c>
      <c r="AG84" s="288">
        <v>0</v>
      </c>
      <c r="AH84" s="288">
        <v>0</v>
      </c>
      <c r="AI84" s="288">
        <v>6.97</v>
      </c>
      <c r="AJ84" s="288">
        <v>0</v>
      </c>
      <c r="AK84" s="288">
        <v>0</v>
      </c>
      <c r="AL84" s="288">
        <v>0</v>
      </c>
      <c r="AM84" s="288">
        <v>0</v>
      </c>
      <c r="AN84" s="288">
        <v>0</v>
      </c>
      <c r="AO84" s="288">
        <v>0</v>
      </c>
      <c r="AP84" s="288">
        <v>0</v>
      </c>
      <c r="AQ84" s="288">
        <v>0</v>
      </c>
      <c r="AR84" s="286">
        <v>0</v>
      </c>
      <c r="AS84" s="287">
        <v>7.91</v>
      </c>
      <c r="AT84" s="288">
        <v>13.16</v>
      </c>
      <c r="AU84" s="288">
        <v>0</v>
      </c>
      <c r="AV84" s="288">
        <v>0</v>
      </c>
      <c r="AW84" s="288">
        <v>16.7</v>
      </c>
      <c r="AX84" s="288">
        <v>8.7899999999999991</v>
      </c>
      <c r="AY84" s="288">
        <v>50.77</v>
      </c>
      <c r="AZ84" s="288">
        <v>38.229999999999997</v>
      </c>
      <c r="BA84" s="288">
        <v>0</v>
      </c>
      <c r="BB84" s="286">
        <v>0</v>
      </c>
      <c r="BC84" s="287">
        <v>0</v>
      </c>
      <c r="BD84" s="288">
        <v>0</v>
      </c>
      <c r="BE84" s="288">
        <v>4.8899999999999997</v>
      </c>
      <c r="BF84" s="288">
        <v>0</v>
      </c>
      <c r="BG84" s="288">
        <v>0</v>
      </c>
      <c r="BH84" s="288">
        <v>0</v>
      </c>
      <c r="BI84" s="288">
        <v>0</v>
      </c>
      <c r="BJ84" s="288">
        <v>0</v>
      </c>
      <c r="BK84" s="288">
        <v>0</v>
      </c>
      <c r="BL84" s="288">
        <v>0</v>
      </c>
      <c r="BM84" s="286">
        <v>0</v>
      </c>
      <c r="BN84" s="287">
        <v>9.7000000000000003E-2</v>
      </c>
      <c r="BO84" s="288">
        <v>1.35</v>
      </c>
      <c r="BP84" s="288">
        <v>0</v>
      </c>
      <c r="BQ84" s="288">
        <v>1.26</v>
      </c>
      <c r="BR84" s="288">
        <v>0</v>
      </c>
      <c r="BS84" s="288">
        <v>0</v>
      </c>
      <c r="BT84" s="288">
        <v>0.19</v>
      </c>
      <c r="BU84" s="288">
        <v>0</v>
      </c>
      <c r="BV84" s="288">
        <v>0</v>
      </c>
      <c r="BW84" s="288">
        <v>0</v>
      </c>
      <c r="BX84" s="288">
        <v>0.39</v>
      </c>
      <c r="BY84" s="288">
        <v>0</v>
      </c>
      <c r="BZ84" s="288">
        <v>1.1599999999999999</v>
      </c>
      <c r="CA84" s="288">
        <v>0.39</v>
      </c>
      <c r="CB84" s="288">
        <v>0</v>
      </c>
      <c r="CC84" s="288">
        <v>0</v>
      </c>
      <c r="CD84" s="288">
        <v>0</v>
      </c>
      <c r="CE84" s="288">
        <v>0</v>
      </c>
      <c r="CF84" s="288">
        <v>0</v>
      </c>
      <c r="CG84" s="288">
        <v>0</v>
      </c>
      <c r="CH84" s="288">
        <v>0</v>
      </c>
      <c r="CI84" s="288">
        <v>0</v>
      </c>
      <c r="CJ84" s="288">
        <v>0</v>
      </c>
      <c r="CK84" s="288">
        <v>0</v>
      </c>
      <c r="CL84" s="288">
        <v>0</v>
      </c>
      <c r="CM84" s="288">
        <v>0</v>
      </c>
      <c r="CN84" s="288">
        <v>0</v>
      </c>
      <c r="CO84" s="288">
        <v>0</v>
      </c>
      <c r="CP84" s="288">
        <v>0</v>
      </c>
      <c r="CQ84" s="288">
        <v>0</v>
      </c>
      <c r="CR84" s="288">
        <v>0</v>
      </c>
      <c r="CS84" s="288">
        <v>0</v>
      </c>
      <c r="CT84" s="288">
        <v>0</v>
      </c>
      <c r="CU84" s="288">
        <v>0</v>
      </c>
      <c r="CV84" s="288">
        <v>0</v>
      </c>
      <c r="CW84" s="286">
        <v>0</v>
      </c>
    </row>
    <row r="85" spans="1:101" s="275" customFormat="1" ht="15.75">
      <c r="A85" s="272" t="s">
        <v>168</v>
      </c>
      <c r="B85" s="232" t="s">
        <v>128</v>
      </c>
      <c r="C85" s="266">
        <v>0.14499999999999999</v>
      </c>
      <c r="D85" s="234"/>
      <c r="E85" s="235"/>
      <c r="F85" s="235"/>
      <c r="G85" s="235"/>
      <c r="H85" s="235"/>
      <c r="I85" s="235"/>
      <c r="J85" s="250"/>
      <c r="K85" s="235"/>
      <c r="L85" s="235"/>
      <c r="M85" s="235"/>
      <c r="N85" s="250"/>
      <c r="O85" s="235"/>
      <c r="P85" s="250"/>
      <c r="Q85" s="250"/>
      <c r="R85" s="250"/>
      <c r="S85" s="250"/>
      <c r="T85" s="239"/>
      <c r="U85" s="249"/>
      <c r="V85" s="250"/>
      <c r="W85" s="250"/>
      <c r="X85" s="250"/>
      <c r="Y85" s="250"/>
      <c r="Z85" s="250"/>
      <c r="AA85" s="250"/>
      <c r="AB85" s="250"/>
      <c r="AC85" s="250"/>
      <c r="AD85" s="250"/>
      <c r="AE85" s="250"/>
      <c r="AF85" s="250"/>
      <c r="AG85" s="250"/>
      <c r="AH85" s="250"/>
      <c r="AI85" s="250"/>
      <c r="AJ85" s="250"/>
      <c r="AK85" s="250"/>
      <c r="AL85" s="250"/>
      <c r="AM85" s="250"/>
      <c r="AN85" s="250"/>
      <c r="AO85" s="250"/>
      <c r="AP85" s="250"/>
      <c r="AQ85" s="250"/>
      <c r="AR85" s="239"/>
      <c r="AS85" s="245"/>
      <c r="AT85" s="250"/>
      <c r="AU85" s="250"/>
      <c r="AV85" s="250"/>
      <c r="AW85" s="250"/>
      <c r="AX85" s="250"/>
      <c r="AY85" s="250">
        <v>0.14499999999999999</v>
      </c>
      <c r="AZ85" s="250"/>
      <c r="BA85" s="242"/>
      <c r="BB85" s="252"/>
      <c r="BC85" s="234"/>
      <c r="BD85" s="235"/>
      <c r="BE85" s="235"/>
      <c r="BF85" s="235"/>
      <c r="BG85" s="235"/>
      <c r="BH85" s="235"/>
      <c r="BI85" s="235"/>
      <c r="BJ85" s="235"/>
      <c r="BK85" s="235"/>
      <c r="BL85" s="235"/>
      <c r="BM85" s="239"/>
      <c r="BN85" s="249"/>
      <c r="BO85" s="250"/>
      <c r="BP85" s="235"/>
      <c r="BQ85" s="235"/>
      <c r="BR85" s="235"/>
      <c r="BS85" s="235"/>
      <c r="BT85" s="235"/>
      <c r="BU85" s="235"/>
      <c r="BV85" s="235"/>
      <c r="BW85" s="235"/>
      <c r="BX85" s="235"/>
      <c r="BY85" s="235"/>
      <c r="BZ85" s="235"/>
      <c r="CA85" s="235"/>
      <c r="CB85" s="235"/>
      <c r="CC85" s="235"/>
      <c r="CD85" s="235"/>
      <c r="CE85" s="235"/>
      <c r="CF85" s="235"/>
      <c r="CG85" s="235"/>
      <c r="CH85" s="235"/>
      <c r="CI85" s="235"/>
      <c r="CJ85" s="235"/>
      <c r="CK85" s="235"/>
      <c r="CL85" s="235"/>
      <c r="CM85" s="235"/>
      <c r="CN85" s="235"/>
      <c r="CO85" s="235"/>
      <c r="CP85" s="235"/>
      <c r="CQ85" s="235"/>
      <c r="CR85" s="235"/>
      <c r="CS85" s="235"/>
      <c r="CT85" s="235"/>
      <c r="CU85" s="235"/>
      <c r="CV85" s="235"/>
      <c r="CW85" s="239"/>
    </row>
    <row r="86" spans="1:101" s="275" customFormat="1" ht="15.75">
      <c r="A86" s="272" t="s">
        <v>169</v>
      </c>
      <c r="B86" s="232" t="s">
        <v>103</v>
      </c>
      <c r="C86" s="233">
        <v>22.09</v>
      </c>
      <c r="D86" s="245"/>
      <c r="E86" s="242"/>
      <c r="F86" s="242"/>
      <c r="G86" s="242"/>
      <c r="H86" s="242"/>
      <c r="I86" s="242"/>
      <c r="J86" s="242"/>
      <c r="K86" s="242"/>
      <c r="L86" s="242"/>
      <c r="M86" s="242"/>
      <c r="N86" s="242"/>
      <c r="O86" s="242"/>
      <c r="P86" s="242"/>
      <c r="Q86" s="242"/>
      <c r="R86" s="242"/>
      <c r="S86" s="242"/>
      <c r="T86" s="244"/>
      <c r="U86" s="245"/>
      <c r="V86" s="242"/>
      <c r="W86" s="242"/>
      <c r="X86" s="242"/>
      <c r="Y86" s="242"/>
      <c r="Z86" s="242"/>
      <c r="AA86" s="242"/>
      <c r="AB86" s="242"/>
      <c r="AC86" s="242"/>
      <c r="AD86" s="242"/>
      <c r="AE86" s="242"/>
      <c r="AF86" s="242"/>
      <c r="AG86" s="242"/>
      <c r="AH86" s="242"/>
      <c r="AI86" s="242"/>
      <c r="AJ86" s="242"/>
      <c r="AK86" s="242"/>
      <c r="AL86" s="242"/>
      <c r="AM86" s="242"/>
      <c r="AN86" s="242"/>
      <c r="AO86" s="242"/>
      <c r="AP86" s="242"/>
      <c r="AQ86" s="242"/>
      <c r="AR86" s="244"/>
      <c r="AS86" s="245"/>
      <c r="AT86" s="242"/>
      <c r="AU86" s="242"/>
      <c r="AV86" s="242"/>
      <c r="AW86" s="242"/>
      <c r="AX86" s="242"/>
      <c r="AY86" s="242">
        <v>22.09</v>
      </c>
      <c r="AZ86" s="242"/>
      <c r="BA86" s="242"/>
      <c r="BB86" s="244"/>
      <c r="BC86" s="245"/>
      <c r="BD86" s="242"/>
      <c r="BE86" s="242"/>
      <c r="BF86" s="242"/>
      <c r="BG86" s="242"/>
      <c r="BH86" s="242"/>
      <c r="BI86" s="242"/>
      <c r="BJ86" s="242"/>
      <c r="BK86" s="242"/>
      <c r="BL86" s="242"/>
      <c r="BM86" s="244"/>
      <c r="BN86" s="245"/>
      <c r="BO86" s="242"/>
      <c r="BP86" s="242"/>
      <c r="BQ86" s="242"/>
      <c r="BR86" s="242"/>
      <c r="BS86" s="242"/>
      <c r="BT86" s="242"/>
      <c r="BU86" s="242"/>
      <c r="BV86" s="242"/>
      <c r="BW86" s="242"/>
      <c r="BX86" s="242"/>
      <c r="BY86" s="242"/>
      <c r="BZ86" s="242"/>
      <c r="CA86" s="242"/>
      <c r="CB86" s="242"/>
      <c r="CC86" s="242"/>
      <c r="CD86" s="242"/>
      <c r="CE86" s="242"/>
      <c r="CF86" s="242"/>
      <c r="CG86" s="242"/>
      <c r="CH86" s="242"/>
      <c r="CI86" s="242"/>
      <c r="CJ86" s="242"/>
      <c r="CK86" s="242"/>
      <c r="CL86" s="242"/>
      <c r="CM86" s="242"/>
      <c r="CN86" s="242"/>
      <c r="CO86" s="242"/>
      <c r="CP86" s="242"/>
      <c r="CQ86" s="242"/>
      <c r="CR86" s="242"/>
      <c r="CS86" s="242"/>
      <c r="CT86" s="242"/>
      <c r="CU86" s="242"/>
      <c r="CV86" s="242"/>
      <c r="CW86" s="244"/>
    </row>
    <row r="87" spans="1:101" ht="15.75">
      <c r="A87" s="267" t="s">
        <v>170</v>
      </c>
      <c r="B87" s="232" t="s">
        <v>122</v>
      </c>
      <c r="C87" s="268">
        <v>193</v>
      </c>
      <c r="D87" s="234">
        <v>2</v>
      </c>
      <c r="E87" s="235">
        <v>1</v>
      </c>
      <c r="F87" s="282"/>
      <c r="G87" s="241"/>
      <c r="H87" s="241"/>
      <c r="I87" s="241"/>
      <c r="J87" s="235">
        <v>2</v>
      </c>
      <c r="K87" s="282">
        <v>2</v>
      </c>
      <c r="L87" s="282">
        <v>1</v>
      </c>
      <c r="M87" s="282"/>
      <c r="N87" s="282"/>
      <c r="O87" s="282"/>
      <c r="P87" s="235"/>
      <c r="Q87" s="282"/>
      <c r="R87" s="282"/>
      <c r="S87" s="282"/>
      <c r="T87" s="300"/>
      <c r="U87" s="240"/>
      <c r="V87" s="235"/>
      <c r="W87" s="235"/>
      <c r="X87" s="282"/>
      <c r="Y87" s="282"/>
      <c r="Z87" s="282"/>
      <c r="AA87" s="282"/>
      <c r="AB87" s="235"/>
      <c r="AC87" s="282"/>
      <c r="AD87" s="282"/>
      <c r="AE87" s="282"/>
      <c r="AF87" s="235"/>
      <c r="AG87" s="282"/>
      <c r="AH87" s="282"/>
      <c r="AI87" s="282"/>
      <c r="AJ87" s="282"/>
      <c r="AK87" s="282"/>
      <c r="AL87" s="235"/>
      <c r="AM87" s="235"/>
      <c r="AN87" s="235"/>
      <c r="AO87" s="282"/>
      <c r="AP87" s="282"/>
      <c r="AQ87" s="282"/>
      <c r="AR87" s="300"/>
      <c r="AS87" s="240">
        <v>9</v>
      </c>
      <c r="AT87" s="236"/>
      <c r="AU87" s="301"/>
      <c r="AV87" s="260"/>
      <c r="AW87" s="260">
        <v>19</v>
      </c>
      <c r="AX87" s="301">
        <v>10</v>
      </c>
      <c r="AY87" s="236">
        <v>9</v>
      </c>
      <c r="AZ87" s="301">
        <v>37</v>
      </c>
      <c r="BA87" s="260"/>
      <c r="BB87" s="281"/>
      <c r="BC87" s="294"/>
      <c r="BD87" s="282"/>
      <c r="BE87" s="282">
        <v>1</v>
      </c>
      <c r="BF87" s="282"/>
      <c r="BG87" s="282"/>
      <c r="BH87" s="282"/>
      <c r="BI87" s="241"/>
      <c r="BJ87" s="282"/>
      <c r="BK87" s="282"/>
      <c r="BL87" s="235"/>
      <c r="BM87" s="300"/>
      <c r="BN87" s="294">
        <v>2</v>
      </c>
      <c r="BO87" s="282">
        <v>28</v>
      </c>
      <c r="BP87" s="282"/>
      <c r="BQ87" s="282">
        <v>26</v>
      </c>
      <c r="BR87" s="235"/>
      <c r="BS87" s="282"/>
      <c r="BT87" s="282">
        <v>4</v>
      </c>
      <c r="BU87" s="282"/>
      <c r="BV87" s="282"/>
      <c r="BW87" s="235"/>
      <c r="BX87" s="282">
        <v>8</v>
      </c>
      <c r="BY87" s="282"/>
      <c r="BZ87" s="235">
        <v>24</v>
      </c>
      <c r="CA87" s="282">
        <v>8</v>
      </c>
      <c r="CB87" s="282"/>
      <c r="CC87" s="282"/>
      <c r="CD87" s="235"/>
      <c r="CE87" s="282"/>
      <c r="CF87" s="282"/>
      <c r="CG87" s="282"/>
      <c r="CH87" s="282"/>
      <c r="CI87" s="282"/>
      <c r="CJ87" s="235"/>
      <c r="CK87" s="282"/>
      <c r="CL87" s="282"/>
      <c r="CM87" s="235"/>
      <c r="CN87" s="282"/>
      <c r="CO87" s="235"/>
      <c r="CP87" s="235"/>
      <c r="CQ87" s="235"/>
      <c r="CR87" s="235"/>
      <c r="CS87" s="282"/>
      <c r="CT87" s="282"/>
      <c r="CU87" s="235"/>
      <c r="CV87" s="282"/>
      <c r="CW87" s="300"/>
    </row>
    <row r="88" spans="1:101" ht="15.75">
      <c r="A88" s="267" t="s">
        <v>171</v>
      </c>
      <c r="B88" s="232" t="s">
        <v>103</v>
      </c>
      <c r="C88" s="233">
        <v>103.53699999999999</v>
      </c>
      <c r="D88" s="245">
        <v>1.77</v>
      </c>
      <c r="E88" s="242">
        <v>0.87</v>
      </c>
      <c r="F88" s="295"/>
      <c r="G88" s="295"/>
      <c r="H88" s="295"/>
      <c r="I88" s="295"/>
      <c r="J88" s="242">
        <v>1.77</v>
      </c>
      <c r="K88" s="295">
        <v>1.77</v>
      </c>
      <c r="L88" s="295">
        <v>0.88</v>
      </c>
      <c r="M88" s="295"/>
      <c r="N88" s="295"/>
      <c r="O88" s="295"/>
      <c r="P88" s="242"/>
      <c r="Q88" s="295"/>
      <c r="R88" s="295"/>
      <c r="S88" s="295"/>
      <c r="T88" s="338"/>
      <c r="U88" s="255"/>
      <c r="V88" s="243"/>
      <c r="W88" s="243"/>
      <c r="X88" s="242"/>
      <c r="Y88" s="242"/>
      <c r="Z88" s="242"/>
      <c r="AA88" s="242"/>
      <c r="AB88" s="242"/>
      <c r="AC88" s="242"/>
      <c r="AD88" s="242"/>
      <c r="AE88" s="242"/>
      <c r="AF88" s="242"/>
      <c r="AG88" s="242"/>
      <c r="AH88" s="242"/>
      <c r="AI88" s="242"/>
      <c r="AJ88" s="242"/>
      <c r="AK88" s="242"/>
      <c r="AL88" s="242"/>
      <c r="AM88" s="242"/>
      <c r="AN88" s="242"/>
      <c r="AO88" s="242"/>
      <c r="AP88" s="242"/>
      <c r="AQ88" s="242"/>
      <c r="AR88" s="338"/>
      <c r="AS88" s="245">
        <v>7.91</v>
      </c>
      <c r="AT88" s="295"/>
      <c r="AU88" s="295"/>
      <c r="AV88" s="295"/>
      <c r="AW88" s="295">
        <v>16.7</v>
      </c>
      <c r="AX88" s="295">
        <v>8.7899999999999991</v>
      </c>
      <c r="AY88" s="295">
        <v>15.120000000000001</v>
      </c>
      <c r="AZ88" s="295">
        <v>38.229999999999997</v>
      </c>
      <c r="BA88" s="250"/>
      <c r="BB88" s="252"/>
      <c r="BC88" s="296"/>
      <c r="BD88" s="295"/>
      <c r="BE88" s="295">
        <v>4.8899999999999997</v>
      </c>
      <c r="BF88" s="295"/>
      <c r="BG88" s="295"/>
      <c r="BH88" s="295"/>
      <c r="BI88" s="243"/>
      <c r="BJ88" s="295"/>
      <c r="BK88" s="295"/>
      <c r="BL88" s="243"/>
      <c r="BM88" s="244"/>
      <c r="BN88" s="245">
        <v>9.7000000000000003E-2</v>
      </c>
      <c r="BO88" s="295">
        <v>1.35</v>
      </c>
      <c r="BP88" s="295"/>
      <c r="BQ88" s="295">
        <v>1.26</v>
      </c>
      <c r="BR88" s="295"/>
      <c r="BS88" s="295"/>
      <c r="BT88" s="295">
        <v>0.19</v>
      </c>
      <c r="BU88" s="295"/>
      <c r="BV88" s="295"/>
      <c r="BW88" s="295"/>
      <c r="BX88" s="295">
        <v>0.39</v>
      </c>
      <c r="BY88" s="295"/>
      <c r="BZ88" s="295">
        <v>1.1599999999999999</v>
      </c>
      <c r="CA88" s="295">
        <v>0.39</v>
      </c>
      <c r="CB88" s="295"/>
      <c r="CC88" s="295"/>
      <c r="CD88" s="242"/>
      <c r="CE88" s="295"/>
      <c r="CF88" s="295"/>
      <c r="CG88" s="295"/>
      <c r="CH88" s="295"/>
      <c r="CI88" s="295"/>
      <c r="CJ88" s="242"/>
      <c r="CK88" s="295"/>
      <c r="CL88" s="295"/>
      <c r="CM88" s="242"/>
      <c r="CN88" s="295"/>
      <c r="CO88" s="242"/>
      <c r="CP88" s="242"/>
      <c r="CQ88" s="242"/>
      <c r="CR88" s="295"/>
      <c r="CS88" s="295"/>
      <c r="CT88" s="295"/>
      <c r="CU88" s="295"/>
      <c r="CV88" s="295"/>
      <c r="CW88" s="338"/>
    </row>
    <row r="89" spans="1:101" s="275" customFormat="1" ht="15.75">
      <c r="A89" s="272" t="s">
        <v>172</v>
      </c>
      <c r="B89" s="232" t="s">
        <v>122</v>
      </c>
      <c r="C89" s="268">
        <v>21</v>
      </c>
      <c r="D89" s="234"/>
      <c r="E89" s="235"/>
      <c r="F89" s="235"/>
      <c r="G89" s="235"/>
      <c r="H89" s="235"/>
      <c r="I89" s="235"/>
      <c r="J89" s="235"/>
      <c r="K89" s="235"/>
      <c r="L89" s="235"/>
      <c r="M89" s="235"/>
      <c r="N89" s="235"/>
      <c r="O89" s="235"/>
      <c r="P89" s="235"/>
      <c r="Q89" s="235"/>
      <c r="R89" s="235"/>
      <c r="S89" s="235"/>
      <c r="T89" s="239"/>
      <c r="U89" s="234"/>
      <c r="V89" s="235"/>
      <c r="W89" s="235"/>
      <c r="X89" s="235"/>
      <c r="Y89" s="235"/>
      <c r="Z89" s="235"/>
      <c r="AA89" s="235"/>
      <c r="AB89" s="235"/>
      <c r="AC89" s="235"/>
      <c r="AD89" s="235"/>
      <c r="AE89" s="235"/>
      <c r="AF89" s="235"/>
      <c r="AG89" s="235"/>
      <c r="AH89" s="235"/>
      <c r="AI89" s="235">
        <v>2</v>
      </c>
      <c r="AJ89" s="235"/>
      <c r="AK89" s="235"/>
      <c r="AL89" s="235"/>
      <c r="AM89" s="235"/>
      <c r="AN89" s="235"/>
      <c r="AO89" s="235"/>
      <c r="AP89" s="235"/>
      <c r="AQ89" s="235"/>
      <c r="AR89" s="239"/>
      <c r="AS89" s="269"/>
      <c r="AT89" s="260">
        <v>15</v>
      </c>
      <c r="AU89" s="260"/>
      <c r="AV89" s="260"/>
      <c r="AW89" s="260"/>
      <c r="AX89" s="260"/>
      <c r="AY89" s="260">
        <v>4</v>
      </c>
      <c r="AZ89" s="260"/>
      <c r="BA89" s="260"/>
      <c r="BB89" s="281"/>
      <c r="BC89" s="234"/>
      <c r="BD89" s="235"/>
      <c r="BE89" s="235"/>
      <c r="BF89" s="235"/>
      <c r="BG89" s="235"/>
      <c r="BH89" s="235"/>
      <c r="BI89" s="235"/>
      <c r="BJ89" s="235"/>
      <c r="BK89" s="235"/>
      <c r="BL89" s="235"/>
      <c r="BM89" s="239"/>
      <c r="BN89" s="234"/>
      <c r="BO89" s="235"/>
      <c r="BP89" s="235"/>
      <c r="BQ89" s="235"/>
      <c r="BR89" s="235"/>
      <c r="BS89" s="235"/>
      <c r="BT89" s="235"/>
      <c r="BU89" s="235"/>
      <c r="BV89" s="235"/>
      <c r="BW89" s="235"/>
      <c r="BX89" s="235"/>
      <c r="BY89" s="235"/>
      <c r="BZ89" s="235"/>
      <c r="CA89" s="235"/>
      <c r="CB89" s="235"/>
      <c r="CC89" s="235"/>
      <c r="CD89" s="235"/>
      <c r="CE89" s="235"/>
      <c r="CF89" s="235"/>
      <c r="CG89" s="235"/>
      <c r="CH89" s="235"/>
      <c r="CI89" s="235"/>
      <c r="CJ89" s="235"/>
      <c r="CK89" s="235"/>
      <c r="CL89" s="235"/>
      <c r="CM89" s="235"/>
      <c r="CN89" s="235"/>
      <c r="CO89" s="235"/>
      <c r="CP89" s="235"/>
      <c r="CQ89" s="235"/>
      <c r="CR89" s="235"/>
      <c r="CS89" s="235"/>
      <c r="CT89" s="235"/>
      <c r="CU89" s="235"/>
      <c r="CV89" s="235"/>
      <c r="CW89" s="239"/>
    </row>
    <row r="90" spans="1:101" s="275" customFormat="1" ht="18.75" customHeight="1">
      <c r="A90" s="272"/>
      <c r="B90" s="232" t="s">
        <v>103</v>
      </c>
      <c r="C90" s="233">
        <v>33.69</v>
      </c>
      <c r="D90" s="245"/>
      <c r="E90" s="242"/>
      <c r="F90" s="242"/>
      <c r="G90" s="242"/>
      <c r="H90" s="242"/>
      <c r="I90" s="242"/>
      <c r="J90" s="242"/>
      <c r="K90" s="242"/>
      <c r="L90" s="242"/>
      <c r="M90" s="242"/>
      <c r="N90" s="242"/>
      <c r="O90" s="242"/>
      <c r="P90" s="242"/>
      <c r="Q90" s="242"/>
      <c r="R90" s="242"/>
      <c r="S90" s="242"/>
      <c r="T90" s="244"/>
      <c r="U90" s="245"/>
      <c r="V90" s="242"/>
      <c r="W90" s="242"/>
      <c r="X90" s="242"/>
      <c r="Y90" s="242"/>
      <c r="Z90" s="242"/>
      <c r="AA90" s="242"/>
      <c r="AB90" s="242"/>
      <c r="AC90" s="242"/>
      <c r="AD90" s="242"/>
      <c r="AE90" s="242"/>
      <c r="AF90" s="242"/>
      <c r="AG90" s="242"/>
      <c r="AH90" s="242"/>
      <c r="AI90" s="242">
        <v>6.97</v>
      </c>
      <c r="AJ90" s="242"/>
      <c r="AK90" s="242"/>
      <c r="AL90" s="242"/>
      <c r="AM90" s="242"/>
      <c r="AN90" s="242"/>
      <c r="AO90" s="242"/>
      <c r="AP90" s="242"/>
      <c r="AQ90" s="242"/>
      <c r="AR90" s="244"/>
      <c r="AS90" s="245"/>
      <c r="AT90" s="242">
        <v>13.16</v>
      </c>
      <c r="AU90" s="242"/>
      <c r="AV90" s="242"/>
      <c r="AW90" s="242"/>
      <c r="AX90" s="242"/>
      <c r="AY90" s="242">
        <v>13.56</v>
      </c>
      <c r="AZ90" s="242"/>
      <c r="BA90" s="250"/>
      <c r="BB90" s="252"/>
      <c r="BC90" s="245"/>
      <c r="BD90" s="242"/>
      <c r="BE90" s="242"/>
      <c r="BF90" s="242"/>
      <c r="BG90" s="242"/>
      <c r="BH90" s="242"/>
      <c r="BI90" s="242"/>
      <c r="BJ90" s="242"/>
      <c r="BK90" s="242"/>
      <c r="BL90" s="242"/>
      <c r="BM90" s="244"/>
      <c r="BN90" s="245"/>
      <c r="BO90" s="242"/>
      <c r="BP90" s="242"/>
      <c r="BQ90" s="242"/>
      <c r="BR90" s="242"/>
      <c r="BS90" s="242"/>
      <c r="BT90" s="242"/>
      <c r="BU90" s="242"/>
      <c r="BV90" s="242"/>
      <c r="BW90" s="242"/>
      <c r="BX90" s="242"/>
      <c r="BY90" s="242"/>
      <c r="BZ90" s="242"/>
      <c r="CA90" s="242"/>
      <c r="CB90" s="242"/>
      <c r="CC90" s="242"/>
      <c r="CD90" s="242"/>
      <c r="CE90" s="242"/>
      <c r="CF90" s="242"/>
      <c r="CG90" s="242"/>
      <c r="CH90" s="242"/>
      <c r="CI90" s="242"/>
      <c r="CJ90" s="242"/>
      <c r="CK90" s="242"/>
      <c r="CL90" s="242"/>
      <c r="CM90" s="242"/>
      <c r="CN90" s="242"/>
      <c r="CO90" s="242"/>
      <c r="CP90" s="242"/>
      <c r="CQ90" s="242"/>
      <c r="CR90" s="242"/>
      <c r="CS90" s="242"/>
      <c r="CT90" s="242"/>
      <c r="CU90" s="242"/>
      <c r="CV90" s="242"/>
      <c r="CW90" s="244"/>
    </row>
    <row r="91" spans="1:101" s="275" customFormat="1" ht="18.75" customHeight="1">
      <c r="A91" s="302" t="s">
        <v>173</v>
      </c>
      <c r="B91" s="303" t="s">
        <v>103</v>
      </c>
      <c r="C91" s="304">
        <v>0</v>
      </c>
      <c r="D91" s="305"/>
      <c r="E91" s="306"/>
      <c r="F91" s="306"/>
      <c r="G91" s="306"/>
      <c r="H91" s="306"/>
      <c r="I91" s="306"/>
      <c r="J91" s="306"/>
      <c r="K91" s="306"/>
      <c r="L91" s="306"/>
      <c r="M91" s="306"/>
      <c r="N91" s="306"/>
      <c r="O91" s="306"/>
      <c r="P91" s="306"/>
      <c r="Q91" s="306"/>
      <c r="R91" s="306"/>
      <c r="S91" s="306"/>
      <c r="T91" s="307"/>
      <c r="U91" s="305"/>
      <c r="V91" s="306"/>
      <c r="W91" s="306"/>
      <c r="X91" s="306"/>
      <c r="Y91" s="306"/>
      <c r="Z91" s="306"/>
      <c r="AA91" s="306"/>
      <c r="AB91" s="306"/>
      <c r="AC91" s="306"/>
      <c r="AD91" s="306"/>
      <c r="AE91" s="306"/>
      <c r="AF91" s="306"/>
      <c r="AG91" s="306"/>
      <c r="AH91" s="306"/>
      <c r="AI91" s="306"/>
      <c r="AJ91" s="306"/>
      <c r="AK91" s="306"/>
      <c r="AL91" s="306"/>
      <c r="AM91" s="306"/>
      <c r="AN91" s="306"/>
      <c r="AO91" s="306"/>
      <c r="AP91" s="306"/>
      <c r="AQ91" s="306"/>
      <c r="AR91" s="307"/>
      <c r="AS91" s="305"/>
      <c r="AT91" s="306"/>
      <c r="AU91" s="306"/>
      <c r="AV91" s="306"/>
      <c r="AW91" s="306"/>
      <c r="AX91" s="306"/>
      <c r="AY91" s="306"/>
      <c r="AZ91" s="306"/>
      <c r="BA91" s="342"/>
      <c r="BB91" s="309"/>
      <c r="BC91" s="305"/>
      <c r="BD91" s="306"/>
      <c r="BE91" s="306"/>
      <c r="BF91" s="306"/>
      <c r="BG91" s="306"/>
      <c r="BH91" s="306"/>
      <c r="BI91" s="306"/>
      <c r="BJ91" s="306"/>
      <c r="BK91" s="306"/>
      <c r="BL91" s="306"/>
      <c r="BM91" s="307"/>
      <c r="BN91" s="305"/>
      <c r="BO91" s="306"/>
      <c r="BP91" s="306"/>
      <c r="BQ91" s="306"/>
      <c r="BR91" s="306"/>
      <c r="BS91" s="306"/>
      <c r="BT91" s="306"/>
      <c r="BU91" s="306"/>
      <c r="BV91" s="306"/>
      <c r="BW91" s="306"/>
      <c r="BX91" s="306"/>
      <c r="BY91" s="306"/>
      <c r="BZ91" s="306"/>
      <c r="CA91" s="306"/>
      <c r="CB91" s="306"/>
      <c r="CC91" s="306"/>
      <c r="CD91" s="306"/>
      <c r="CE91" s="306"/>
      <c r="CF91" s="306"/>
      <c r="CG91" s="306"/>
      <c r="CH91" s="306"/>
      <c r="CI91" s="306"/>
      <c r="CJ91" s="306"/>
      <c r="CK91" s="306"/>
      <c r="CL91" s="306"/>
      <c r="CM91" s="306"/>
      <c r="CN91" s="306"/>
      <c r="CO91" s="306"/>
      <c r="CP91" s="306"/>
      <c r="CQ91" s="306"/>
      <c r="CR91" s="306"/>
      <c r="CS91" s="306"/>
      <c r="CT91" s="306"/>
      <c r="CU91" s="306"/>
      <c r="CV91" s="306"/>
      <c r="CW91" s="307"/>
    </row>
    <row r="92" spans="1:101" s="275" customFormat="1" ht="18.75" customHeight="1">
      <c r="A92" s="331" t="s">
        <v>174</v>
      </c>
      <c r="B92" s="282" t="s">
        <v>103</v>
      </c>
      <c r="C92" s="233">
        <v>0</v>
      </c>
      <c r="D92" s="245"/>
      <c r="E92" s="242"/>
      <c r="F92" s="242"/>
      <c r="G92" s="242"/>
      <c r="H92" s="242"/>
      <c r="I92" s="242"/>
      <c r="J92" s="242"/>
      <c r="K92" s="242"/>
      <c r="L92" s="242"/>
      <c r="M92" s="242"/>
      <c r="N92" s="242"/>
      <c r="O92" s="242"/>
      <c r="P92" s="242"/>
      <c r="Q92" s="242"/>
      <c r="R92" s="242"/>
      <c r="S92" s="242"/>
      <c r="T92" s="244"/>
      <c r="U92" s="245"/>
      <c r="V92" s="242"/>
      <c r="W92" s="242"/>
      <c r="X92" s="242"/>
      <c r="Y92" s="242"/>
      <c r="Z92" s="242"/>
      <c r="AA92" s="242"/>
      <c r="AB92" s="242"/>
      <c r="AC92" s="242"/>
      <c r="AD92" s="242"/>
      <c r="AE92" s="242"/>
      <c r="AF92" s="242"/>
      <c r="AG92" s="242"/>
      <c r="AH92" s="242"/>
      <c r="AI92" s="242"/>
      <c r="AJ92" s="242"/>
      <c r="AK92" s="242"/>
      <c r="AL92" s="242"/>
      <c r="AM92" s="242"/>
      <c r="AN92" s="242"/>
      <c r="AO92" s="242"/>
      <c r="AP92" s="242"/>
      <c r="AQ92" s="242"/>
      <c r="AR92" s="244"/>
      <c r="AS92" s="245"/>
      <c r="AT92" s="242"/>
      <c r="AU92" s="242"/>
      <c r="AV92" s="242"/>
      <c r="AW92" s="242"/>
      <c r="AX92" s="242"/>
      <c r="AY92" s="242"/>
      <c r="AZ92" s="242"/>
      <c r="BA92" s="250"/>
      <c r="BB92" s="252"/>
      <c r="BC92" s="245"/>
      <c r="BD92" s="242"/>
      <c r="BE92" s="242"/>
      <c r="BF92" s="242"/>
      <c r="BG92" s="242"/>
      <c r="BH92" s="242"/>
      <c r="BI92" s="242"/>
      <c r="BJ92" s="242"/>
      <c r="BK92" s="242"/>
      <c r="BL92" s="242"/>
      <c r="BM92" s="244"/>
      <c r="BN92" s="245"/>
      <c r="BO92" s="242"/>
      <c r="BP92" s="242"/>
      <c r="BQ92" s="242"/>
      <c r="BR92" s="242"/>
      <c r="BS92" s="242"/>
      <c r="BT92" s="242"/>
      <c r="BU92" s="242"/>
      <c r="BV92" s="242"/>
      <c r="BW92" s="242"/>
      <c r="BX92" s="242"/>
      <c r="BY92" s="242"/>
      <c r="BZ92" s="242"/>
      <c r="CA92" s="242"/>
      <c r="CB92" s="242"/>
      <c r="CC92" s="242"/>
      <c r="CD92" s="242"/>
      <c r="CE92" s="242"/>
      <c r="CF92" s="242"/>
      <c r="CG92" s="242"/>
      <c r="CH92" s="242"/>
      <c r="CI92" s="242"/>
      <c r="CJ92" s="242"/>
      <c r="CK92" s="242"/>
      <c r="CL92" s="242"/>
      <c r="CM92" s="242"/>
      <c r="CN92" s="242"/>
      <c r="CO92" s="242"/>
      <c r="CP92" s="242"/>
      <c r="CQ92" s="242"/>
      <c r="CR92" s="242"/>
      <c r="CS92" s="242"/>
      <c r="CT92" s="242"/>
      <c r="CU92" s="242"/>
      <c r="CV92" s="242"/>
      <c r="CW92" s="244"/>
    </row>
    <row r="93" spans="1:101" s="275" customFormat="1" ht="18.75" customHeight="1">
      <c r="A93" s="331" t="s">
        <v>175</v>
      </c>
      <c r="B93" s="282" t="s">
        <v>103</v>
      </c>
      <c r="C93" s="233">
        <v>0</v>
      </c>
      <c r="D93" s="245"/>
      <c r="E93" s="242"/>
      <c r="F93" s="242"/>
      <c r="G93" s="242"/>
      <c r="H93" s="242"/>
      <c r="I93" s="242"/>
      <c r="J93" s="242"/>
      <c r="K93" s="242"/>
      <c r="L93" s="242"/>
      <c r="M93" s="242"/>
      <c r="N93" s="242"/>
      <c r="O93" s="242"/>
      <c r="P93" s="242"/>
      <c r="Q93" s="242"/>
      <c r="R93" s="242"/>
      <c r="S93" s="242"/>
      <c r="T93" s="244"/>
      <c r="U93" s="245"/>
      <c r="V93" s="242"/>
      <c r="W93" s="242"/>
      <c r="X93" s="242"/>
      <c r="Y93" s="242"/>
      <c r="Z93" s="242"/>
      <c r="AA93" s="242"/>
      <c r="AB93" s="242"/>
      <c r="AC93" s="242"/>
      <c r="AD93" s="242"/>
      <c r="AE93" s="242"/>
      <c r="AF93" s="242"/>
      <c r="AG93" s="242"/>
      <c r="AH93" s="242"/>
      <c r="AI93" s="242"/>
      <c r="AJ93" s="242"/>
      <c r="AK93" s="242"/>
      <c r="AL93" s="242"/>
      <c r="AM93" s="242"/>
      <c r="AN93" s="242"/>
      <c r="AO93" s="242"/>
      <c r="AP93" s="242"/>
      <c r="AQ93" s="242"/>
      <c r="AR93" s="244"/>
      <c r="AS93" s="245"/>
      <c r="AT93" s="242"/>
      <c r="AU93" s="242"/>
      <c r="AV93" s="242"/>
      <c r="AW93" s="242"/>
      <c r="AX93" s="242"/>
      <c r="AY93" s="242"/>
      <c r="AZ93" s="242"/>
      <c r="BA93" s="250"/>
      <c r="BB93" s="252"/>
      <c r="BC93" s="245"/>
      <c r="BD93" s="242"/>
      <c r="BE93" s="242"/>
      <c r="BF93" s="242"/>
      <c r="BG93" s="242"/>
      <c r="BH93" s="242"/>
      <c r="BI93" s="242"/>
      <c r="BJ93" s="242"/>
      <c r="BK93" s="242"/>
      <c r="BL93" s="242"/>
      <c r="BM93" s="244"/>
      <c r="BN93" s="245"/>
      <c r="BO93" s="242"/>
      <c r="BP93" s="242"/>
      <c r="BQ93" s="242"/>
      <c r="BR93" s="242"/>
      <c r="BS93" s="242"/>
      <c r="BT93" s="242"/>
      <c r="BU93" s="242"/>
      <c r="BV93" s="242"/>
      <c r="BW93" s="242"/>
      <c r="BX93" s="242"/>
      <c r="BY93" s="242"/>
      <c r="BZ93" s="242"/>
      <c r="CA93" s="242"/>
      <c r="CB93" s="242"/>
      <c r="CC93" s="242"/>
      <c r="CD93" s="242"/>
      <c r="CE93" s="242"/>
      <c r="CF93" s="242"/>
      <c r="CG93" s="242"/>
      <c r="CH93" s="242"/>
      <c r="CI93" s="242"/>
      <c r="CJ93" s="242"/>
      <c r="CK93" s="242"/>
      <c r="CL93" s="242"/>
      <c r="CM93" s="242"/>
      <c r="CN93" s="242"/>
      <c r="CO93" s="242"/>
      <c r="CP93" s="242"/>
      <c r="CQ93" s="242"/>
      <c r="CR93" s="242"/>
      <c r="CS93" s="242"/>
      <c r="CT93" s="242"/>
      <c r="CU93" s="242"/>
      <c r="CV93" s="242"/>
      <c r="CW93" s="244"/>
    </row>
    <row r="94" spans="1:101" ht="15.75">
      <c r="A94" s="311" t="s">
        <v>176</v>
      </c>
      <c r="B94" s="299" t="s">
        <v>103</v>
      </c>
      <c r="C94" s="233">
        <v>351.37999999999994</v>
      </c>
      <c r="D94" s="240">
        <v>4.92</v>
      </c>
      <c r="E94" s="235">
        <v>0.54</v>
      </c>
      <c r="F94" s="236">
        <v>0</v>
      </c>
      <c r="G94" s="235">
        <v>0</v>
      </c>
      <c r="H94" s="236">
        <v>0</v>
      </c>
      <c r="I94" s="236">
        <v>0</v>
      </c>
      <c r="J94" s="235">
        <v>0</v>
      </c>
      <c r="K94" s="236">
        <v>0</v>
      </c>
      <c r="L94" s="236">
        <v>0</v>
      </c>
      <c r="M94" s="236">
        <v>0</v>
      </c>
      <c r="N94" s="236">
        <v>3.29</v>
      </c>
      <c r="O94" s="236">
        <v>0.62</v>
      </c>
      <c r="P94" s="235">
        <v>11.54</v>
      </c>
      <c r="Q94" s="236">
        <v>0</v>
      </c>
      <c r="R94" s="236">
        <v>0</v>
      </c>
      <c r="S94" s="236">
        <v>0</v>
      </c>
      <c r="T94" s="237">
        <v>12.74</v>
      </c>
      <c r="U94" s="240">
        <v>0</v>
      </c>
      <c r="V94" s="235">
        <v>0</v>
      </c>
      <c r="W94" s="236">
        <v>0</v>
      </c>
      <c r="X94" s="236">
        <v>0</v>
      </c>
      <c r="Y94" s="236">
        <v>22.59</v>
      </c>
      <c r="Z94" s="236">
        <v>0</v>
      </c>
      <c r="AA94" s="236">
        <v>0</v>
      </c>
      <c r="AB94" s="235">
        <v>0</v>
      </c>
      <c r="AC94" s="236">
        <v>0</v>
      </c>
      <c r="AD94" s="236">
        <v>0</v>
      </c>
      <c r="AE94" s="236">
        <v>0</v>
      </c>
      <c r="AF94" s="235">
        <v>0</v>
      </c>
      <c r="AG94" s="236">
        <v>0</v>
      </c>
      <c r="AH94" s="236">
        <v>0</v>
      </c>
      <c r="AI94" s="236">
        <v>1</v>
      </c>
      <c r="AJ94" s="236">
        <v>0</v>
      </c>
      <c r="AK94" s="236">
        <v>0</v>
      </c>
      <c r="AL94" s="235">
        <v>0</v>
      </c>
      <c r="AM94" s="235">
        <v>0</v>
      </c>
      <c r="AN94" s="235">
        <v>0</v>
      </c>
      <c r="AO94" s="236">
        <v>37.65</v>
      </c>
      <c r="AP94" s="236">
        <v>52.71</v>
      </c>
      <c r="AQ94" s="236">
        <v>0</v>
      </c>
      <c r="AR94" s="237">
        <v>0</v>
      </c>
      <c r="AS94" s="234">
        <v>13.45</v>
      </c>
      <c r="AT94" s="235">
        <v>108.48</v>
      </c>
      <c r="AU94" s="235">
        <v>1.89</v>
      </c>
      <c r="AV94" s="235">
        <v>0</v>
      </c>
      <c r="AW94" s="235">
        <v>0.51</v>
      </c>
      <c r="AX94" s="235">
        <v>3.36</v>
      </c>
      <c r="AY94" s="235">
        <v>2.2000000000000002</v>
      </c>
      <c r="AZ94" s="235">
        <v>9.31</v>
      </c>
      <c r="BA94" s="235">
        <v>2.52</v>
      </c>
      <c r="BB94" s="239">
        <v>0</v>
      </c>
      <c r="BC94" s="240">
        <v>0</v>
      </c>
      <c r="BD94" s="236">
        <v>0</v>
      </c>
      <c r="BE94" s="236">
        <v>0</v>
      </c>
      <c r="BF94" s="236">
        <v>0</v>
      </c>
      <c r="BG94" s="236">
        <v>0</v>
      </c>
      <c r="BH94" s="236">
        <v>0</v>
      </c>
      <c r="BI94" s="236">
        <v>0</v>
      </c>
      <c r="BJ94" s="236">
        <v>0</v>
      </c>
      <c r="BK94" s="236">
        <v>0</v>
      </c>
      <c r="BL94" s="235">
        <v>11</v>
      </c>
      <c r="BM94" s="237">
        <v>0</v>
      </c>
      <c r="BN94" s="240">
        <v>3.57</v>
      </c>
      <c r="BO94" s="236">
        <v>25.02</v>
      </c>
      <c r="BP94" s="236">
        <v>0</v>
      </c>
      <c r="BQ94" s="236">
        <v>0</v>
      </c>
      <c r="BR94" s="235">
        <v>3.15</v>
      </c>
      <c r="BS94" s="236">
        <v>0</v>
      </c>
      <c r="BT94" s="236">
        <v>0</v>
      </c>
      <c r="BU94" s="235">
        <v>0</v>
      </c>
      <c r="BV94" s="236">
        <v>0</v>
      </c>
      <c r="BW94" s="235">
        <v>0</v>
      </c>
      <c r="BX94" s="236">
        <v>0</v>
      </c>
      <c r="BY94" s="236">
        <v>0</v>
      </c>
      <c r="BZ94" s="236">
        <v>0</v>
      </c>
      <c r="CA94" s="236">
        <v>0</v>
      </c>
      <c r="CB94" s="236">
        <v>9.48</v>
      </c>
      <c r="CC94" s="236">
        <v>0</v>
      </c>
      <c r="CD94" s="235">
        <v>0</v>
      </c>
      <c r="CE94" s="236">
        <v>0</v>
      </c>
      <c r="CF94" s="236">
        <v>0</v>
      </c>
      <c r="CG94" s="236">
        <v>0</v>
      </c>
      <c r="CH94" s="236">
        <v>0</v>
      </c>
      <c r="CI94" s="235">
        <v>0</v>
      </c>
      <c r="CJ94" s="235">
        <v>0</v>
      </c>
      <c r="CK94" s="236">
        <v>0</v>
      </c>
      <c r="CL94" s="236">
        <v>0</v>
      </c>
      <c r="CM94" s="235">
        <v>0</v>
      </c>
      <c r="CN94" s="235">
        <v>0</v>
      </c>
      <c r="CO94" s="235">
        <v>0</v>
      </c>
      <c r="CP94" s="235">
        <v>0</v>
      </c>
      <c r="CQ94" s="235">
        <v>0</v>
      </c>
      <c r="CR94" s="235">
        <v>4.92</v>
      </c>
      <c r="CS94" s="236">
        <v>4.92</v>
      </c>
      <c r="CT94" s="236">
        <v>0</v>
      </c>
      <c r="CU94" s="235">
        <v>0</v>
      </c>
      <c r="CV94" s="236">
        <v>0</v>
      </c>
      <c r="CW94" s="237">
        <v>0</v>
      </c>
    </row>
    <row r="95" spans="1:101" ht="16.5" thickBot="1">
      <c r="A95" s="312" t="s">
        <v>177</v>
      </c>
      <c r="B95" s="313" t="s">
        <v>103</v>
      </c>
      <c r="C95" s="314">
        <v>4011.7869999999998</v>
      </c>
      <c r="D95" s="315">
        <v>32.64</v>
      </c>
      <c r="E95" s="316">
        <v>1.7</v>
      </c>
      <c r="F95" s="316">
        <v>0</v>
      </c>
      <c r="G95" s="316">
        <v>94.09</v>
      </c>
      <c r="H95" s="316">
        <v>0</v>
      </c>
      <c r="I95" s="316">
        <v>79.489999999999995</v>
      </c>
      <c r="J95" s="316">
        <v>1.77</v>
      </c>
      <c r="K95" s="316">
        <v>1.77</v>
      </c>
      <c r="L95" s="316">
        <v>0.88</v>
      </c>
      <c r="M95" s="316">
        <v>0</v>
      </c>
      <c r="N95" s="316">
        <v>20.27</v>
      </c>
      <c r="O95" s="316">
        <v>464.80000000000007</v>
      </c>
      <c r="P95" s="316">
        <v>11.54</v>
      </c>
      <c r="Q95" s="316">
        <v>0</v>
      </c>
      <c r="R95" s="316">
        <v>18.739999999999998</v>
      </c>
      <c r="S95" s="316">
        <v>0</v>
      </c>
      <c r="T95" s="314">
        <v>45.45</v>
      </c>
      <c r="U95" s="315">
        <v>50.15</v>
      </c>
      <c r="V95" s="316">
        <v>7.57</v>
      </c>
      <c r="W95" s="316">
        <v>0</v>
      </c>
      <c r="X95" s="316">
        <v>0</v>
      </c>
      <c r="Y95" s="316">
        <v>35.64</v>
      </c>
      <c r="Z95" s="316">
        <v>0</v>
      </c>
      <c r="AA95" s="316">
        <v>8.1199999999999992</v>
      </c>
      <c r="AB95" s="316">
        <v>274.05</v>
      </c>
      <c r="AC95" s="316">
        <v>7.58</v>
      </c>
      <c r="AD95" s="316">
        <v>0</v>
      </c>
      <c r="AE95" s="316">
        <v>0</v>
      </c>
      <c r="AF95" s="316">
        <v>0</v>
      </c>
      <c r="AG95" s="316">
        <v>2.75</v>
      </c>
      <c r="AH95" s="316">
        <v>0</v>
      </c>
      <c r="AI95" s="316">
        <v>7.97</v>
      </c>
      <c r="AJ95" s="316">
        <v>9.93</v>
      </c>
      <c r="AK95" s="316">
        <v>0</v>
      </c>
      <c r="AL95" s="316">
        <v>46.82</v>
      </c>
      <c r="AM95" s="316">
        <v>183.33</v>
      </c>
      <c r="AN95" s="316">
        <v>0</v>
      </c>
      <c r="AO95" s="316">
        <v>518.53</v>
      </c>
      <c r="AP95" s="316">
        <v>65.48</v>
      </c>
      <c r="AQ95" s="316">
        <v>0</v>
      </c>
      <c r="AR95" s="314">
        <v>0</v>
      </c>
      <c r="AS95" s="315">
        <v>37.92</v>
      </c>
      <c r="AT95" s="316">
        <v>135.69999999999999</v>
      </c>
      <c r="AU95" s="316">
        <v>260.52999999999997</v>
      </c>
      <c r="AV95" s="316">
        <v>4.2</v>
      </c>
      <c r="AW95" s="316">
        <v>33.869999999999997</v>
      </c>
      <c r="AX95" s="316">
        <v>131.81000000000003</v>
      </c>
      <c r="AY95" s="316">
        <v>77.960000000000008</v>
      </c>
      <c r="AZ95" s="316">
        <v>151.34</v>
      </c>
      <c r="BA95" s="316">
        <v>8.7000000000000011</v>
      </c>
      <c r="BB95" s="314">
        <v>0</v>
      </c>
      <c r="BC95" s="315">
        <v>32.33</v>
      </c>
      <c r="BD95" s="316">
        <v>5.38</v>
      </c>
      <c r="BE95" s="316">
        <v>11.620000000000001</v>
      </c>
      <c r="BF95" s="316">
        <v>0</v>
      </c>
      <c r="BG95" s="316">
        <v>0</v>
      </c>
      <c r="BH95" s="316">
        <v>4.04</v>
      </c>
      <c r="BI95" s="316">
        <v>21.5</v>
      </c>
      <c r="BJ95" s="316">
        <v>0</v>
      </c>
      <c r="BK95" s="316">
        <v>0</v>
      </c>
      <c r="BL95" s="316">
        <v>11</v>
      </c>
      <c r="BM95" s="314">
        <v>33.85</v>
      </c>
      <c r="BN95" s="315">
        <v>86.386999999999986</v>
      </c>
      <c r="BO95" s="316">
        <v>26.37</v>
      </c>
      <c r="BP95" s="316">
        <v>40.79</v>
      </c>
      <c r="BQ95" s="316">
        <v>1.26</v>
      </c>
      <c r="BR95" s="316">
        <v>11.370000000000001</v>
      </c>
      <c r="BS95" s="316">
        <v>0</v>
      </c>
      <c r="BT95" s="316">
        <v>304.76</v>
      </c>
      <c r="BU95" s="316">
        <v>0</v>
      </c>
      <c r="BV95" s="316">
        <v>0</v>
      </c>
      <c r="BW95" s="316">
        <v>1.83</v>
      </c>
      <c r="BX95" s="316">
        <v>0.39</v>
      </c>
      <c r="BY95" s="316">
        <v>0</v>
      </c>
      <c r="BZ95" s="316">
        <v>1.1599999999999999</v>
      </c>
      <c r="CA95" s="316">
        <v>0.39</v>
      </c>
      <c r="CB95" s="316">
        <v>21.810000000000002</v>
      </c>
      <c r="CC95" s="316">
        <v>28.67</v>
      </c>
      <c r="CD95" s="316">
        <v>0</v>
      </c>
      <c r="CE95" s="316">
        <v>0</v>
      </c>
      <c r="CF95" s="316">
        <v>0</v>
      </c>
      <c r="CG95" s="316">
        <v>0</v>
      </c>
      <c r="CH95" s="316">
        <v>0</v>
      </c>
      <c r="CI95" s="316">
        <v>0</v>
      </c>
      <c r="CJ95" s="316">
        <v>0</v>
      </c>
      <c r="CK95" s="316">
        <v>0</v>
      </c>
      <c r="CL95" s="316">
        <v>0</v>
      </c>
      <c r="CM95" s="316">
        <v>0</v>
      </c>
      <c r="CN95" s="316">
        <v>0</v>
      </c>
      <c r="CO95" s="316">
        <v>207.95999999999998</v>
      </c>
      <c r="CP95" s="316">
        <v>27.16</v>
      </c>
      <c r="CQ95" s="316">
        <v>27.16</v>
      </c>
      <c r="CR95" s="316">
        <v>136.85999999999999</v>
      </c>
      <c r="CS95" s="316">
        <v>134.64999999999998</v>
      </c>
      <c r="CT95" s="316">
        <v>0</v>
      </c>
      <c r="CU95" s="316">
        <v>0</v>
      </c>
      <c r="CV95" s="316">
        <v>0</v>
      </c>
      <c r="CW95" s="314">
        <v>0</v>
      </c>
    </row>
  </sheetData>
  <mergeCells count="115">
    <mergeCell ref="A1:C1"/>
    <mergeCell ref="A57:A58"/>
    <mergeCell ref="A59:A60"/>
    <mergeCell ref="A61:A62"/>
    <mergeCell ref="A63:A64"/>
    <mergeCell ref="A65:A66"/>
    <mergeCell ref="A67:A68"/>
    <mergeCell ref="A28:A29"/>
    <mergeCell ref="A30:A31"/>
    <mergeCell ref="A32:A33"/>
    <mergeCell ref="A34:A35"/>
    <mergeCell ref="A43:A44"/>
    <mergeCell ref="A49:A50"/>
    <mergeCell ref="A2:A4"/>
    <mergeCell ref="B2:B4"/>
    <mergeCell ref="C2:C4"/>
    <mergeCell ref="CS2:CS4"/>
    <mergeCell ref="CT2:CT4"/>
    <mergeCell ref="CU2:CU4"/>
    <mergeCell ref="CV2:CV4"/>
    <mergeCell ref="CW2:CW4"/>
    <mergeCell ref="A26:A27"/>
    <mergeCell ref="CM2:CM4"/>
    <mergeCell ref="CN2:CN4"/>
    <mergeCell ref="CO2:CO4"/>
    <mergeCell ref="CP2:CP4"/>
    <mergeCell ref="CQ2:CQ4"/>
    <mergeCell ref="CR2:CR4"/>
    <mergeCell ref="CG2:CG4"/>
    <mergeCell ref="CH2:CH4"/>
    <mergeCell ref="CI2:CI4"/>
    <mergeCell ref="CJ2:CJ4"/>
    <mergeCell ref="CK2:CK4"/>
    <mergeCell ref="CL2:CL4"/>
    <mergeCell ref="CA2:CA4"/>
    <mergeCell ref="CB2:CB4"/>
    <mergeCell ref="CC2:CC4"/>
    <mergeCell ref="CD2:CD4"/>
    <mergeCell ref="CE2:CE4"/>
    <mergeCell ref="CF2:CF4"/>
    <mergeCell ref="BU2:BU4"/>
    <mergeCell ref="BV2:BV4"/>
    <mergeCell ref="BW2:BW4"/>
    <mergeCell ref="BX2:BX4"/>
    <mergeCell ref="BY2:BY4"/>
    <mergeCell ref="BZ2:BZ4"/>
    <mergeCell ref="BO2:BO4"/>
    <mergeCell ref="BP2:BP4"/>
    <mergeCell ref="BQ2:BQ4"/>
    <mergeCell ref="BR2:BR4"/>
    <mergeCell ref="BS2:BS4"/>
    <mergeCell ref="BT2:BT4"/>
    <mergeCell ref="BI2:BI4"/>
    <mergeCell ref="BJ2:BJ4"/>
    <mergeCell ref="BK2:BK4"/>
    <mergeCell ref="BL2:BL4"/>
    <mergeCell ref="BM2:BM4"/>
    <mergeCell ref="BN2:BN4"/>
    <mergeCell ref="BC2:BC4"/>
    <mergeCell ref="BD2:BD4"/>
    <mergeCell ref="BE2:BE4"/>
    <mergeCell ref="BF2:BF4"/>
    <mergeCell ref="BG2:BG4"/>
    <mergeCell ref="BH2:BH4"/>
    <mergeCell ref="AW2:AW4"/>
    <mergeCell ref="AX2:AX4"/>
    <mergeCell ref="AY2:AY4"/>
    <mergeCell ref="AZ2:AZ4"/>
    <mergeCell ref="BA2:BA4"/>
    <mergeCell ref="BB2:BB4"/>
    <mergeCell ref="AQ2:AQ4"/>
    <mergeCell ref="AR2:AR4"/>
    <mergeCell ref="AS2:AS4"/>
    <mergeCell ref="AT2:AT4"/>
    <mergeCell ref="AU2:AU4"/>
    <mergeCell ref="AV2:AV4"/>
    <mergeCell ref="AK2:AK4"/>
    <mergeCell ref="AL2:AL4"/>
    <mergeCell ref="AM2:AM4"/>
    <mergeCell ref="AN2:AN4"/>
    <mergeCell ref="AO2:AO4"/>
    <mergeCell ref="AP2:AP4"/>
    <mergeCell ref="AE2:AE4"/>
    <mergeCell ref="AF2:AF4"/>
    <mergeCell ref="AG2:AG4"/>
    <mergeCell ref="AH2:AH4"/>
    <mergeCell ref="AI2:AI4"/>
    <mergeCell ref="AJ2:AJ4"/>
    <mergeCell ref="Y2:Y4"/>
    <mergeCell ref="Z2:Z4"/>
    <mergeCell ref="AA2:AA4"/>
    <mergeCell ref="AB2:AB4"/>
    <mergeCell ref="AC2:AC4"/>
    <mergeCell ref="AD2:AD4"/>
    <mergeCell ref="S2:S4"/>
    <mergeCell ref="T2:T4"/>
    <mergeCell ref="U2:U4"/>
    <mergeCell ref="V2:V4"/>
    <mergeCell ref="W2:W4"/>
    <mergeCell ref="X2:X4"/>
    <mergeCell ref="D2:D4"/>
    <mergeCell ref="E2:E4"/>
    <mergeCell ref="F2:F4"/>
    <mergeCell ref="M2:M4"/>
    <mergeCell ref="N2:N4"/>
    <mergeCell ref="O2:O4"/>
    <mergeCell ref="P2:P4"/>
    <mergeCell ref="Q2:Q4"/>
    <mergeCell ref="R2:R4"/>
    <mergeCell ref="G2:G4"/>
    <mergeCell ref="H2:H4"/>
    <mergeCell ref="I2:I4"/>
    <mergeCell ref="J2:J4"/>
    <mergeCell ref="K2:K4"/>
    <mergeCell ref="L2:L4"/>
  </mergeCells>
  <pageMargins left="0.16" right="0.18" top="0.26" bottom="0.32" header="0.17" footer="0.18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W95"/>
  <sheetViews>
    <sheetView workbookViewId="0">
      <pane xSplit="3" ySplit="4" topLeftCell="AT76" activePane="bottomRight" state="frozen"/>
      <selection pane="topRight" activeCell="D1" sqref="D1"/>
      <selection pane="bottomLeft" activeCell="A5" sqref="A5"/>
      <selection pane="bottomRight" activeCell="C84" sqref="C84"/>
    </sheetView>
  </sheetViews>
  <sheetFormatPr defaultRowHeight="15"/>
  <cols>
    <col min="1" max="1" width="52.140625" customWidth="1"/>
    <col min="2" max="2" width="14.5703125" customWidth="1"/>
    <col min="3" max="3" width="12.42578125" customWidth="1"/>
  </cols>
  <sheetData>
    <row r="1" spans="1:101" ht="49.5" customHeight="1" thickBot="1">
      <c r="A1" s="479" t="s">
        <v>184</v>
      </c>
      <c r="B1" s="479"/>
      <c r="C1" s="479"/>
    </row>
    <row r="2" spans="1:101" ht="54.95" customHeight="1">
      <c r="A2" s="498" t="s">
        <v>1</v>
      </c>
      <c r="B2" s="500" t="s">
        <v>2</v>
      </c>
      <c r="C2" s="502" t="s">
        <v>3</v>
      </c>
      <c r="D2" s="494" t="s">
        <v>4</v>
      </c>
      <c r="E2" s="490" t="s">
        <v>5</v>
      </c>
      <c r="F2" s="490" t="s">
        <v>6</v>
      </c>
      <c r="G2" s="490" t="s">
        <v>7</v>
      </c>
      <c r="H2" s="490" t="s">
        <v>8</v>
      </c>
      <c r="I2" s="490" t="s">
        <v>9</v>
      </c>
      <c r="J2" s="490" t="s">
        <v>10</v>
      </c>
      <c r="K2" s="490" t="s">
        <v>11</v>
      </c>
      <c r="L2" s="490" t="s">
        <v>12</v>
      </c>
      <c r="M2" s="490" t="s">
        <v>13</v>
      </c>
      <c r="N2" s="490" t="s">
        <v>14</v>
      </c>
      <c r="O2" s="490" t="s">
        <v>15</v>
      </c>
      <c r="P2" s="490" t="s">
        <v>16</v>
      </c>
      <c r="Q2" s="490" t="s">
        <v>17</v>
      </c>
      <c r="R2" s="490" t="s">
        <v>18</v>
      </c>
      <c r="S2" s="490" t="s">
        <v>19</v>
      </c>
      <c r="T2" s="492" t="s">
        <v>20</v>
      </c>
      <c r="U2" s="494" t="s">
        <v>21</v>
      </c>
      <c r="V2" s="490" t="s">
        <v>22</v>
      </c>
      <c r="W2" s="490" t="s">
        <v>23</v>
      </c>
      <c r="X2" s="490" t="s">
        <v>24</v>
      </c>
      <c r="Y2" s="490" t="s">
        <v>25</v>
      </c>
      <c r="Z2" s="490" t="s">
        <v>26</v>
      </c>
      <c r="AA2" s="490" t="s">
        <v>27</v>
      </c>
      <c r="AB2" s="490" t="s">
        <v>28</v>
      </c>
      <c r="AC2" s="490" t="s">
        <v>29</v>
      </c>
      <c r="AD2" s="490" t="s">
        <v>30</v>
      </c>
      <c r="AE2" s="490" t="s">
        <v>31</v>
      </c>
      <c r="AF2" s="490" t="s">
        <v>32</v>
      </c>
      <c r="AG2" s="490" t="s">
        <v>33</v>
      </c>
      <c r="AH2" s="490" t="s">
        <v>34</v>
      </c>
      <c r="AI2" s="490" t="s">
        <v>35</v>
      </c>
      <c r="AJ2" s="490" t="s">
        <v>36</v>
      </c>
      <c r="AK2" s="490" t="s">
        <v>37</v>
      </c>
      <c r="AL2" s="490" t="s">
        <v>38</v>
      </c>
      <c r="AM2" s="490" t="s">
        <v>39</v>
      </c>
      <c r="AN2" s="490" t="s">
        <v>40</v>
      </c>
      <c r="AO2" s="490" t="s">
        <v>41</v>
      </c>
      <c r="AP2" s="490" t="s">
        <v>42</v>
      </c>
      <c r="AQ2" s="490" t="s">
        <v>43</v>
      </c>
      <c r="AR2" s="492" t="s">
        <v>44</v>
      </c>
      <c r="AS2" s="494" t="s">
        <v>45</v>
      </c>
      <c r="AT2" s="490" t="s">
        <v>46</v>
      </c>
      <c r="AU2" s="490" t="s">
        <v>47</v>
      </c>
      <c r="AV2" s="496" t="s">
        <v>48</v>
      </c>
      <c r="AW2" s="490" t="s">
        <v>49</v>
      </c>
      <c r="AX2" s="490" t="s">
        <v>50</v>
      </c>
      <c r="AY2" s="490" t="s">
        <v>51</v>
      </c>
      <c r="AZ2" s="490" t="s">
        <v>52</v>
      </c>
      <c r="BA2" s="490" t="s">
        <v>53</v>
      </c>
      <c r="BB2" s="492" t="s">
        <v>54</v>
      </c>
      <c r="BC2" s="494" t="s">
        <v>55</v>
      </c>
      <c r="BD2" s="490" t="s">
        <v>56</v>
      </c>
      <c r="BE2" s="490" t="s">
        <v>57</v>
      </c>
      <c r="BF2" s="490" t="s">
        <v>58</v>
      </c>
      <c r="BG2" s="490" t="s">
        <v>59</v>
      </c>
      <c r="BH2" s="490" t="s">
        <v>60</v>
      </c>
      <c r="BI2" s="490" t="s">
        <v>61</v>
      </c>
      <c r="BJ2" s="490" t="s">
        <v>62</v>
      </c>
      <c r="BK2" s="490" t="s">
        <v>63</v>
      </c>
      <c r="BL2" s="490" t="s">
        <v>64</v>
      </c>
      <c r="BM2" s="492" t="s">
        <v>65</v>
      </c>
      <c r="BN2" s="494" t="s">
        <v>66</v>
      </c>
      <c r="BO2" s="490" t="s">
        <v>67</v>
      </c>
      <c r="BP2" s="490" t="s">
        <v>68</v>
      </c>
      <c r="BQ2" s="490" t="s">
        <v>69</v>
      </c>
      <c r="BR2" s="490" t="s">
        <v>70</v>
      </c>
      <c r="BS2" s="490" t="s">
        <v>71</v>
      </c>
      <c r="BT2" s="490" t="s">
        <v>72</v>
      </c>
      <c r="BU2" s="490" t="s">
        <v>73</v>
      </c>
      <c r="BV2" s="490" t="s">
        <v>74</v>
      </c>
      <c r="BW2" s="490" t="s">
        <v>75</v>
      </c>
      <c r="BX2" s="490" t="s">
        <v>76</v>
      </c>
      <c r="BY2" s="490" t="s">
        <v>77</v>
      </c>
      <c r="BZ2" s="490" t="s">
        <v>78</v>
      </c>
      <c r="CA2" s="490" t="s">
        <v>79</v>
      </c>
      <c r="CB2" s="490" t="s">
        <v>80</v>
      </c>
      <c r="CC2" s="490" t="s">
        <v>81</v>
      </c>
      <c r="CD2" s="490" t="s">
        <v>82</v>
      </c>
      <c r="CE2" s="490" t="s">
        <v>83</v>
      </c>
      <c r="CF2" s="490" t="s">
        <v>84</v>
      </c>
      <c r="CG2" s="490" t="s">
        <v>85</v>
      </c>
      <c r="CH2" s="490" t="s">
        <v>86</v>
      </c>
      <c r="CI2" s="490" t="s">
        <v>87</v>
      </c>
      <c r="CJ2" s="490" t="s">
        <v>88</v>
      </c>
      <c r="CK2" s="490" t="s">
        <v>89</v>
      </c>
      <c r="CL2" s="490" t="s">
        <v>90</v>
      </c>
      <c r="CM2" s="490" t="s">
        <v>91</v>
      </c>
      <c r="CN2" s="490" t="s">
        <v>92</v>
      </c>
      <c r="CO2" s="490" t="s">
        <v>93</v>
      </c>
      <c r="CP2" s="490" t="s">
        <v>94</v>
      </c>
      <c r="CQ2" s="490" t="s">
        <v>95</v>
      </c>
      <c r="CR2" s="490" t="s">
        <v>96</v>
      </c>
      <c r="CS2" s="490" t="s">
        <v>97</v>
      </c>
      <c r="CT2" s="490" t="s">
        <v>98</v>
      </c>
      <c r="CU2" s="490" t="s">
        <v>99</v>
      </c>
      <c r="CV2" s="490" t="s">
        <v>100</v>
      </c>
      <c r="CW2" s="492" t="s">
        <v>101</v>
      </c>
    </row>
    <row r="3" spans="1:101" ht="54.95" customHeight="1">
      <c r="A3" s="499"/>
      <c r="B3" s="501"/>
      <c r="C3" s="503"/>
      <c r="D3" s="495"/>
      <c r="E3" s="491"/>
      <c r="F3" s="491"/>
      <c r="G3" s="491"/>
      <c r="H3" s="491"/>
      <c r="I3" s="491"/>
      <c r="J3" s="491"/>
      <c r="K3" s="491"/>
      <c r="L3" s="491"/>
      <c r="M3" s="491"/>
      <c r="N3" s="491"/>
      <c r="O3" s="491"/>
      <c r="P3" s="491"/>
      <c r="Q3" s="491"/>
      <c r="R3" s="491"/>
      <c r="S3" s="491"/>
      <c r="T3" s="493"/>
      <c r="U3" s="495"/>
      <c r="V3" s="491"/>
      <c r="W3" s="491"/>
      <c r="X3" s="491"/>
      <c r="Y3" s="491"/>
      <c r="Z3" s="491"/>
      <c r="AA3" s="491"/>
      <c r="AB3" s="491"/>
      <c r="AC3" s="491"/>
      <c r="AD3" s="491"/>
      <c r="AE3" s="491"/>
      <c r="AF3" s="491"/>
      <c r="AG3" s="491"/>
      <c r="AH3" s="491"/>
      <c r="AI3" s="491"/>
      <c r="AJ3" s="491"/>
      <c r="AK3" s="491"/>
      <c r="AL3" s="491"/>
      <c r="AM3" s="491"/>
      <c r="AN3" s="491"/>
      <c r="AO3" s="491"/>
      <c r="AP3" s="491"/>
      <c r="AQ3" s="491"/>
      <c r="AR3" s="493"/>
      <c r="AS3" s="495"/>
      <c r="AT3" s="491"/>
      <c r="AU3" s="491"/>
      <c r="AV3" s="497"/>
      <c r="AW3" s="491"/>
      <c r="AX3" s="491"/>
      <c r="AY3" s="491"/>
      <c r="AZ3" s="491"/>
      <c r="BA3" s="491"/>
      <c r="BB3" s="493"/>
      <c r="BC3" s="495"/>
      <c r="BD3" s="491"/>
      <c r="BE3" s="491"/>
      <c r="BF3" s="491"/>
      <c r="BG3" s="491"/>
      <c r="BH3" s="491"/>
      <c r="BI3" s="491"/>
      <c r="BJ3" s="491"/>
      <c r="BK3" s="491"/>
      <c r="BL3" s="491"/>
      <c r="BM3" s="493"/>
      <c r="BN3" s="495"/>
      <c r="BO3" s="491"/>
      <c r="BP3" s="491"/>
      <c r="BQ3" s="491"/>
      <c r="BR3" s="491"/>
      <c r="BS3" s="491"/>
      <c r="BT3" s="491"/>
      <c r="BU3" s="491"/>
      <c r="BV3" s="491"/>
      <c r="BW3" s="491"/>
      <c r="BX3" s="491"/>
      <c r="BY3" s="491"/>
      <c r="BZ3" s="491"/>
      <c r="CA3" s="491"/>
      <c r="CB3" s="491"/>
      <c r="CC3" s="491"/>
      <c r="CD3" s="491"/>
      <c r="CE3" s="491"/>
      <c r="CF3" s="491"/>
      <c r="CG3" s="491"/>
      <c r="CH3" s="491"/>
      <c r="CI3" s="491"/>
      <c r="CJ3" s="491"/>
      <c r="CK3" s="491"/>
      <c r="CL3" s="491"/>
      <c r="CM3" s="491"/>
      <c r="CN3" s="491"/>
      <c r="CO3" s="491"/>
      <c r="CP3" s="491"/>
      <c r="CQ3" s="491"/>
      <c r="CR3" s="491"/>
      <c r="CS3" s="491"/>
      <c r="CT3" s="491"/>
      <c r="CU3" s="491"/>
      <c r="CV3" s="491"/>
      <c r="CW3" s="493"/>
    </row>
    <row r="4" spans="1:101" ht="54.95" customHeight="1">
      <c r="A4" s="499"/>
      <c r="B4" s="501"/>
      <c r="C4" s="503"/>
      <c r="D4" s="495"/>
      <c r="E4" s="491"/>
      <c r="F4" s="491"/>
      <c r="G4" s="491"/>
      <c r="H4" s="491"/>
      <c r="I4" s="491"/>
      <c r="J4" s="491"/>
      <c r="K4" s="491"/>
      <c r="L4" s="491"/>
      <c r="M4" s="491"/>
      <c r="N4" s="491"/>
      <c r="O4" s="491"/>
      <c r="P4" s="491"/>
      <c r="Q4" s="491"/>
      <c r="R4" s="491"/>
      <c r="S4" s="491"/>
      <c r="T4" s="493"/>
      <c r="U4" s="495"/>
      <c r="V4" s="491"/>
      <c r="W4" s="491"/>
      <c r="X4" s="491"/>
      <c r="Y4" s="491"/>
      <c r="Z4" s="491"/>
      <c r="AA4" s="491"/>
      <c r="AB4" s="491"/>
      <c r="AC4" s="491"/>
      <c r="AD4" s="491"/>
      <c r="AE4" s="491"/>
      <c r="AF4" s="491"/>
      <c r="AG4" s="491"/>
      <c r="AH4" s="491"/>
      <c r="AI4" s="491"/>
      <c r="AJ4" s="491"/>
      <c r="AK4" s="491"/>
      <c r="AL4" s="491"/>
      <c r="AM4" s="491"/>
      <c r="AN4" s="491"/>
      <c r="AO4" s="491"/>
      <c r="AP4" s="491"/>
      <c r="AQ4" s="491"/>
      <c r="AR4" s="493"/>
      <c r="AS4" s="495"/>
      <c r="AT4" s="491"/>
      <c r="AU4" s="491"/>
      <c r="AV4" s="497"/>
      <c r="AW4" s="491"/>
      <c r="AX4" s="491"/>
      <c r="AY4" s="491"/>
      <c r="AZ4" s="491"/>
      <c r="BA4" s="491"/>
      <c r="BB4" s="493"/>
      <c r="BC4" s="495"/>
      <c r="BD4" s="491"/>
      <c r="BE4" s="491"/>
      <c r="BF4" s="491"/>
      <c r="BG4" s="491"/>
      <c r="BH4" s="491"/>
      <c r="BI4" s="491"/>
      <c r="BJ4" s="491"/>
      <c r="BK4" s="491"/>
      <c r="BL4" s="491"/>
      <c r="BM4" s="493"/>
      <c r="BN4" s="495"/>
      <c r="BO4" s="491"/>
      <c r="BP4" s="491"/>
      <c r="BQ4" s="491"/>
      <c r="BR4" s="491"/>
      <c r="BS4" s="491"/>
      <c r="BT4" s="491"/>
      <c r="BU4" s="491"/>
      <c r="BV4" s="491"/>
      <c r="BW4" s="491"/>
      <c r="BX4" s="491"/>
      <c r="BY4" s="491"/>
      <c r="BZ4" s="491"/>
      <c r="CA4" s="491"/>
      <c r="CB4" s="491"/>
      <c r="CC4" s="491"/>
      <c r="CD4" s="491"/>
      <c r="CE4" s="491"/>
      <c r="CF4" s="491"/>
      <c r="CG4" s="491"/>
      <c r="CH4" s="491"/>
      <c r="CI4" s="491"/>
      <c r="CJ4" s="491"/>
      <c r="CK4" s="491"/>
      <c r="CL4" s="491"/>
      <c r="CM4" s="491"/>
      <c r="CN4" s="491"/>
      <c r="CO4" s="491"/>
      <c r="CP4" s="491"/>
      <c r="CQ4" s="491"/>
      <c r="CR4" s="491"/>
      <c r="CS4" s="491"/>
      <c r="CT4" s="491"/>
      <c r="CU4" s="491"/>
      <c r="CV4" s="491"/>
      <c r="CW4" s="493"/>
    </row>
    <row r="5" spans="1:101" ht="9.75" customHeight="1">
      <c r="A5" s="348"/>
      <c r="B5" s="349"/>
      <c r="C5" s="350"/>
      <c r="D5" s="347"/>
      <c r="E5" s="345"/>
      <c r="F5" s="345"/>
      <c r="G5" s="345"/>
      <c r="H5" s="345"/>
      <c r="I5" s="345"/>
      <c r="J5" s="345"/>
      <c r="K5" s="345"/>
      <c r="L5" s="345"/>
      <c r="M5" s="345"/>
      <c r="N5" s="345"/>
      <c r="O5" s="345"/>
      <c r="P5" s="345"/>
      <c r="Q5" s="345"/>
      <c r="R5" s="345"/>
      <c r="S5" s="345"/>
      <c r="T5" s="346"/>
      <c r="U5" s="347"/>
      <c r="V5" s="345"/>
      <c r="W5" s="345"/>
      <c r="X5" s="345"/>
      <c r="Y5" s="345"/>
      <c r="Z5" s="345"/>
      <c r="AA5" s="345"/>
      <c r="AB5" s="345"/>
      <c r="AC5" s="345"/>
      <c r="AD5" s="345"/>
      <c r="AE5" s="345"/>
      <c r="AF5" s="345"/>
      <c r="AG5" s="345"/>
      <c r="AH5" s="345"/>
      <c r="AI5" s="345"/>
      <c r="AJ5" s="345"/>
      <c r="AK5" s="345"/>
      <c r="AL5" s="345"/>
      <c r="AM5" s="345"/>
      <c r="AN5" s="345"/>
      <c r="AO5" s="345"/>
      <c r="AP5" s="345"/>
      <c r="AQ5" s="345"/>
      <c r="AR5" s="346"/>
      <c r="AS5" s="347"/>
      <c r="AT5" s="345"/>
      <c r="AU5" s="345"/>
      <c r="AV5" s="345"/>
      <c r="AW5" s="345"/>
      <c r="AX5" s="345"/>
      <c r="AY5" s="345"/>
      <c r="AZ5" s="345"/>
      <c r="BA5" s="345"/>
      <c r="BB5" s="346"/>
      <c r="BC5" s="347"/>
      <c r="BD5" s="345"/>
      <c r="BE5" s="345"/>
      <c r="BF5" s="345"/>
      <c r="BG5" s="345"/>
      <c r="BH5" s="345"/>
      <c r="BI5" s="345"/>
      <c r="BJ5" s="345"/>
      <c r="BK5" s="345"/>
      <c r="BL5" s="345"/>
      <c r="BM5" s="346"/>
      <c r="BN5" s="347"/>
      <c r="BO5" s="345"/>
      <c r="BP5" s="345"/>
      <c r="BQ5" s="345"/>
      <c r="BR5" s="345"/>
      <c r="BS5" s="345"/>
      <c r="BT5" s="345"/>
      <c r="BU5" s="345"/>
      <c r="BV5" s="345"/>
      <c r="BW5" s="345"/>
      <c r="BX5" s="345"/>
      <c r="BY5" s="345"/>
      <c r="BZ5" s="345"/>
      <c r="CA5" s="345"/>
      <c r="CB5" s="345"/>
      <c r="CC5" s="345"/>
      <c r="CD5" s="345"/>
      <c r="CE5" s="345"/>
      <c r="CF5" s="345"/>
      <c r="CG5" s="345"/>
      <c r="CH5" s="345"/>
      <c r="CI5" s="345"/>
      <c r="CJ5" s="345"/>
      <c r="CK5" s="345"/>
      <c r="CL5" s="345"/>
      <c r="CM5" s="345"/>
      <c r="CN5" s="345"/>
      <c r="CO5" s="345"/>
      <c r="CP5" s="345"/>
      <c r="CQ5" s="345"/>
      <c r="CR5" s="345"/>
      <c r="CS5" s="345"/>
      <c r="CT5" s="345"/>
      <c r="CU5" s="345"/>
      <c r="CV5" s="345"/>
      <c r="CW5" s="346"/>
    </row>
    <row r="6" spans="1:101" ht="15.75">
      <c r="A6" s="219" t="s">
        <v>102</v>
      </c>
      <c r="B6" s="220" t="s">
        <v>103</v>
      </c>
      <c r="C6" s="221">
        <v>11011.41</v>
      </c>
      <c r="D6" s="221">
        <v>0</v>
      </c>
      <c r="E6" s="221">
        <v>0</v>
      </c>
      <c r="F6" s="221">
        <v>4.57</v>
      </c>
      <c r="G6" s="221">
        <v>0</v>
      </c>
      <c r="H6" s="221">
        <v>733.17000000000007</v>
      </c>
      <c r="I6" s="221">
        <v>0</v>
      </c>
      <c r="J6" s="221">
        <v>0</v>
      </c>
      <c r="K6" s="221">
        <v>0</v>
      </c>
      <c r="L6" s="221">
        <v>0</v>
      </c>
      <c r="M6" s="221">
        <v>0</v>
      </c>
      <c r="N6" s="221">
        <v>27.18</v>
      </c>
      <c r="O6" s="221">
        <v>2358.4700000000003</v>
      </c>
      <c r="P6" s="221">
        <v>0</v>
      </c>
      <c r="Q6" s="221">
        <v>0</v>
      </c>
      <c r="R6" s="221">
        <v>681.8</v>
      </c>
      <c r="S6" s="221">
        <v>47.95</v>
      </c>
      <c r="T6" s="221">
        <v>144.53</v>
      </c>
      <c r="U6" s="221">
        <v>1.67</v>
      </c>
      <c r="V6" s="221">
        <v>0</v>
      </c>
      <c r="W6" s="221">
        <v>4.03</v>
      </c>
      <c r="X6" s="221">
        <v>2.16</v>
      </c>
      <c r="Y6" s="221">
        <v>0</v>
      </c>
      <c r="Z6" s="221">
        <v>2.2200000000000002</v>
      </c>
      <c r="AA6" s="221">
        <v>0</v>
      </c>
      <c r="AB6" s="221">
        <v>0</v>
      </c>
      <c r="AC6" s="221">
        <v>6.05</v>
      </c>
      <c r="AD6" s="221">
        <v>2.2200000000000002</v>
      </c>
      <c r="AE6" s="221">
        <v>0</v>
      </c>
      <c r="AF6" s="221">
        <v>0</v>
      </c>
      <c r="AG6" s="221">
        <v>0</v>
      </c>
      <c r="AH6" s="221">
        <v>0</v>
      </c>
      <c r="AI6" s="221">
        <v>703.14</v>
      </c>
      <c r="AJ6" s="221">
        <v>5.31</v>
      </c>
      <c r="AK6" s="221">
        <v>0</v>
      </c>
      <c r="AL6" s="221">
        <v>0</v>
      </c>
      <c r="AM6" s="221">
        <v>95.41</v>
      </c>
      <c r="AN6" s="221">
        <v>0</v>
      </c>
      <c r="AO6" s="221">
        <v>650.80999999999995</v>
      </c>
      <c r="AP6" s="221">
        <v>1049.7599999999998</v>
      </c>
      <c r="AQ6" s="221">
        <v>0</v>
      </c>
      <c r="AR6" s="221">
        <v>27.8</v>
      </c>
      <c r="AS6" s="221">
        <v>0</v>
      </c>
      <c r="AT6" s="221">
        <v>351.13</v>
      </c>
      <c r="AU6" s="221">
        <v>43.96</v>
      </c>
      <c r="AV6" s="221">
        <v>0</v>
      </c>
      <c r="AW6" s="221">
        <v>30.12</v>
      </c>
      <c r="AX6" s="221">
        <v>0</v>
      </c>
      <c r="AY6" s="221">
        <v>58.9</v>
      </c>
      <c r="AZ6" s="221">
        <v>0</v>
      </c>
      <c r="BA6" s="221">
        <v>0</v>
      </c>
      <c r="BB6" s="221">
        <v>54.02</v>
      </c>
      <c r="BC6" s="221">
        <v>0</v>
      </c>
      <c r="BD6" s="221">
        <v>2.16</v>
      </c>
      <c r="BE6" s="221">
        <v>42.9</v>
      </c>
      <c r="BF6" s="221">
        <v>114.01</v>
      </c>
      <c r="BG6" s="221">
        <v>88.31</v>
      </c>
      <c r="BH6" s="221">
        <v>67.650000000000006</v>
      </c>
      <c r="BI6" s="221">
        <v>0</v>
      </c>
      <c r="BJ6" s="221">
        <v>0</v>
      </c>
      <c r="BK6" s="221">
        <v>25.29</v>
      </c>
      <c r="BL6" s="221">
        <v>0</v>
      </c>
      <c r="BM6" s="221">
        <v>251.53</v>
      </c>
      <c r="BN6" s="221">
        <v>3.27</v>
      </c>
      <c r="BO6" s="221">
        <v>0</v>
      </c>
      <c r="BP6" s="221">
        <v>0</v>
      </c>
      <c r="BQ6" s="221">
        <v>204.43</v>
      </c>
      <c r="BR6" s="221">
        <v>21.56</v>
      </c>
      <c r="BS6" s="221">
        <v>0</v>
      </c>
      <c r="BT6" s="221">
        <v>0</v>
      </c>
      <c r="BU6" s="221">
        <v>3.32</v>
      </c>
      <c r="BV6" s="221">
        <v>1.1000000000000001</v>
      </c>
      <c r="BW6" s="221">
        <v>1.1100000000000001</v>
      </c>
      <c r="BX6" s="221">
        <v>287.93</v>
      </c>
      <c r="BY6" s="221">
        <v>1462.4499999999998</v>
      </c>
      <c r="BZ6" s="221">
        <v>269.64999999999998</v>
      </c>
      <c r="CA6" s="221">
        <v>267.42</v>
      </c>
      <c r="CB6" s="221">
        <v>790.06000000000006</v>
      </c>
      <c r="CC6" s="221">
        <v>20.88</v>
      </c>
      <c r="CD6" s="221">
        <v>0</v>
      </c>
      <c r="CE6" s="221">
        <v>0</v>
      </c>
      <c r="CF6" s="221">
        <v>0</v>
      </c>
      <c r="CG6" s="221">
        <v>0</v>
      </c>
      <c r="CH6" s="221">
        <v>0</v>
      </c>
      <c r="CI6" s="221">
        <v>0</v>
      </c>
      <c r="CJ6" s="221">
        <v>0</v>
      </c>
      <c r="CK6" s="221">
        <v>0</v>
      </c>
      <c r="CL6" s="221">
        <v>0</v>
      </c>
      <c r="CM6" s="221">
        <v>0</v>
      </c>
      <c r="CN6" s="221">
        <v>0</v>
      </c>
      <c r="CO6" s="221">
        <v>0</v>
      </c>
      <c r="CP6" s="221">
        <v>0</v>
      </c>
      <c r="CQ6" s="221">
        <v>0</v>
      </c>
      <c r="CR6" s="221">
        <v>0</v>
      </c>
      <c r="CS6" s="221">
        <v>0</v>
      </c>
      <c r="CT6" s="221">
        <v>0</v>
      </c>
      <c r="CU6" s="221">
        <v>0</v>
      </c>
      <c r="CV6" s="221">
        <v>0</v>
      </c>
      <c r="CW6" s="221">
        <v>0</v>
      </c>
    </row>
    <row r="7" spans="1:101" ht="15.75">
      <c r="A7" s="222" t="s">
        <v>104</v>
      </c>
      <c r="B7" s="223" t="s">
        <v>105</v>
      </c>
      <c r="C7" s="224"/>
      <c r="D7" s="225"/>
      <c r="E7" s="226"/>
      <c r="F7" s="226"/>
      <c r="G7" s="226"/>
      <c r="H7" s="226"/>
      <c r="I7" s="226"/>
      <c r="J7" s="226"/>
      <c r="K7" s="226"/>
      <c r="L7" s="226"/>
      <c r="M7" s="226"/>
      <c r="N7" s="226"/>
      <c r="O7" s="226"/>
      <c r="P7" s="226"/>
      <c r="Q7" s="226"/>
      <c r="R7" s="226"/>
      <c r="S7" s="226"/>
      <c r="T7" s="224"/>
      <c r="U7" s="225"/>
      <c r="V7" s="226"/>
      <c r="W7" s="226"/>
      <c r="X7" s="226"/>
      <c r="Y7" s="226"/>
      <c r="Z7" s="226"/>
      <c r="AA7" s="226"/>
      <c r="AB7" s="226"/>
      <c r="AC7" s="226"/>
      <c r="AD7" s="226"/>
      <c r="AE7" s="226"/>
      <c r="AF7" s="226"/>
      <c r="AG7" s="226"/>
      <c r="AH7" s="226"/>
      <c r="AI7" s="226"/>
      <c r="AJ7" s="226"/>
      <c r="AK7" s="226"/>
      <c r="AL7" s="226"/>
      <c r="AM7" s="226"/>
      <c r="AN7" s="226"/>
      <c r="AO7" s="226"/>
      <c r="AP7" s="226"/>
      <c r="AQ7" s="226"/>
      <c r="AR7" s="224"/>
      <c r="AS7" s="225"/>
      <c r="AT7" s="226"/>
      <c r="AU7" s="226"/>
      <c r="AV7" s="226"/>
      <c r="AW7" s="226"/>
      <c r="AX7" s="226"/>
      <c r="AY7" s="226"/>
      <c r="AZ7" s="226"/>
      <c r="BA7" s="226"/>
      <c r="BB7" s="224"/>
      <c r="BC7" s="225"/>
      <c r="BD7" s="226"/>
      <c r="BE7" s="226"/>
      <c r="BF7" s="226"/>
      <c r="BG7" s="226"/>
      <c r="BH7" s="226"/>
      <c r="BI7" s="226"/>
      <c r="BJ7" s="226"/>
      <c r="BK7" s="226"/>
      <c r="BL7" s="226"/>
      <c r="BM7" s="224"/>
      <c r="BN7" s="225"/>
      <c r="BO7" s="226"/>
      <c r="BP7" s="226"/>
      <c r="BQ7" s="226"/>
      <c r="BR7" s="226"/>
      <c r="BS7" s="226"/>
      <c r="BT7" s="226"/>
      <c r="BU7" s="226"/>
      <c r="BV7" s="226"/>
      <c r="BW7" s="226"/>
      <c r="BX7" s="226"/>
      <c r="BY7" s="226"/>
      <c r="BZ7" s="226"/>
      <c r="CA7" s="226"/>
      <c r="CB7" s="226"/>
      <c r="CC7" s="226"/>
      <c r="CD7" s="226"/>
      <c r="CE7" s="226"/>
      <c r="CF7" s="226"/>
      <c r="CG7" s="226"/>
      <c r="CH7" s="226"/>
      <c r="CI7" s="226"/>
      <c r="CJ7" s="226"/>
      <c r="CK7" s="226"/>
      <c r="CL7" s="226"/>
      <c r="CM7" s="226"/>
      <c r="CN7" s="226"/>
      <c r="CO7" s="226"/>
      <c r="CP7" s="226"/>
      <c r="CQ7" s="226"/>
      <c r="CR7" s="226"/>
      <c r="CS7" s="226"/>
      <c r="CT7" s="226"/>
      <c r="CU7" s="226"/>
      <c r="CV7" s="226"/>
      <c r="CW7" s="224"/>
    </row>
    <row r="8" spans="1:101" ht="15.75">
      <c r="A8" s="227" t="s">
        <v>106</v>
      </c>
      <c r="B8" s="223" t="s">
        <v>107</v>
      </c>
      <c r="C8" s="224">
        <v>0.79800000000000004</v>
      </c>
      <c r="D8" s="225">
        <v>0</v>
      </c>
      <c r="E8" s="226">
        <v>0</v>
      </c>
      <c r="F8" s="226">
        <v>0</v>
      </c>
      <c r="G8" s="226">
        <v>0</v>
      </c>
      <c r="H8" s="226">
        <v>0</v>
      </c>
      <c r="I8" s="226">
        <v>0</v>
      </c>
      <c r="J8" s="226">
        <v>0</v>
      </c>
      <c r="K8" s="226">
        <v>0</v>
      </c>
      <c r="L8" s="226">
        <v>0</v>
      </c>
      <c r="M8" s="226">
        <v>0</v>
      </c>
      <c r="N8" s="226">
        <v>0</v>
      </c>
      <c r="O8" s="226">
        <v>0.25</v>
      </c>
      <c r="P8" s="226">
        <v>0</v>
      </c>
      <c r="Q8" s="226">
        <v>0</v>
      </c>
      <c r="R8" s="226">
        <v>0</v>
      </c>
      <c r="S8" s="226">
        <v>0</v>
      </c>
      <c r="T8" s="224">
        <v>0.15</v>
      </c>
      <c r="U8" s="225">
        <v>0</v>
      </c>
      <c r="V8" s="226">
        <v>0</v>
      </c>
      <c r="W8" s="226">
        <v>0</v>
      </c>
      <c r="X8" s="226">
        <v>3.0000000000000001E-3</v>
      </c>
      <c r="Y8" s="226">
        <v>0</v>
      </c>
      <c r="Z8" s="226">
        <v>0</v>
      </c>
      <c r="AA8" s="226">
        <v>0</v>
      </c>
      <c r="AB8" s="226">
        <v>0</v>
      </c>
      <c r="AC8" s="226">
        <v>0</v>
      </c>
      <c r="AD8" s="226">
        <v>0</v>
      </c>
      <c r="AE8" s="226">
        <v>0</v>
      </c>
      <c r="AF8" s="226">
        <v>0</v>
      </c>
      <c r="AG8" s="226">
        <v>0</v>
      </c>
      <c r="AH8" s="226">
        <v>0</v>
      </c>
      <c r="AI8" s="226">
        <v>0</v>
      </c>
      <c r="AJ8" s="226">
        <v>0</v>
      </c>
      <c r="AK8" s="226">
        <v>0</v>
      </c>
      <c r="AL8" s="226">
        <v>0</v>
      </c>
      <c r="AM8" s="226">
        <v>0</v>
      </c>
      <c r="AN8" s="226">
        <v>0</v>
      </c>
      <c r="AO8" s="226">
        <v>0</v>
      </c>
      <c r="AP8" s="226">
        <v>0</v>
      </c>
      <c r="AQ8" s="226">
        <v>0</v>
      </c>
      <c r="AR8" s="224">
        <v>0</v>
      </c>
      <c r="AS8" s="225">
        <v>0</v>
      </c>
      <c r="AT8" s="226">
        <v>5.0000000000000001E-3</v>
      </c>
      <c r="AU8" s="226">
        <v>0</v>
      </c>
      <c r="AV8" s="226">
        <v>0</v>
      </c>
      <c r="AW8" s="226">
        <v>7.0000000000000001E-3</v>
      </c>
      <c r="AX8" s="226">
        <v>0</v>
      </c>
      <c r="AY8" s="226">
        <v>0</v>
      </c>
      <c r="AZ8" s="226">
        <v>0</v>
      </c>
      <c r="BA8" s="226">
        <v>0</v>
      </c>
      <c r="BB8" s="224">
        <v>0</v>
      </c>
      <c r="BC8" s="225">
        <v>0</v>
      </c>
      <c r="BD8" s="226">
        <v>3.0000000000000001E-3</v>
      </c>
      <c r="BE8" s="226">
        <v>0</v>
      </c>
      <c r="BF8" s="226">
        <v>0</v>
      </c>
      <c r="BG8" s="226">
        <v>0</v>
      </c>
      <c r="BH8" s="226">
        <v>0</v>
      </c>
      <c r="BI8" s="226">
        <v>0</v>
      </c>
      <c r="BJ8" s="226">
        <v>0</v>
      </c>
      <c r="BK8" s="226">
        <v>0</v>
      </c>
      <c r="BL8" s="226">
        <v>0</v>
      </c>
      <c r="BM8" s="224">
        <v>0.35</v>
      </c>
      <c r="BN8" s="225">
        <v>0</v>
      </c>
      <c r="BO8" s="226">
        <v>0</v>
      </c>
      <c r="BP8" s="226">
        <v>0</v>
      </c>
      <c r="BQ8" s="226">
        <v>0</v>
      </c>
      <c r="BR8" s="226">
        <v>0.03</v>
      </c>
      <c r="BS8" s="226">
        <v>0</v>
      </c>
      <c r="BT8" s="226">
        <v>0</v>
      </c>
      <c r="BU8" s="226">
        <v>0</v>
      </c>
      <c r="BV8" s="226">
        <v>0</v>
      </c>
      <c r="BW8" s="226">
        <v>0</v>
      </c>
      <c r="BX8" s="226">
        <v>0</v>
      </c>
      <c r="BY8" s="226">
        <v>0</v>
      </c>
      <c r="BZ8" s="226">
        <v>0</v>
      </c>
      <c r="CA8" s="226">
        <v>0</v>
      </c>
      <c r="CB8" s="226">
        <v>0</v>
      </c>
      <c r="CC8" s="226">
        <v>0</v>
      </c>
      <c r="CD8" s="226">
        <v>0</v>
      </c>
      <c r="CE8" s="226">
        <v>0</v>
      </c>
      <c r="CF8" s="226">
        <v>0</v>
      </c>
      <c r="CG8" s="226">
        <v>0</v>
      </c>
      <c r="CH8" s="226">
        <v>0</v>
      </c>
      <c r="CI8" s="226">
        <v>0</v>
      </c>
      <c r="CJ8" s="226">
        <v>0</v>
      </c>
      <c r="CK8" s="226">
        <v>0</v>
      </c>
      <c r="CL8" s="226">
        <v>0</v>
      </c>
      <c r="CM8" s="226">
        <v>0</v>
      </c>
      <c r="CN8" s="226">
        <v>0</v>
      </c>
      <c r="CO8" s="226">
        <v>0</v>
      </c>
      <c r="CP8" s="226">
        <v>0</v>
      </c>
      <c r="CQ8" s="226">
        <v>0</v>
      </c>
      <c r="CR8" s="226">
        <v>0</v>
      </c>
      <c r="CS8" s="226">
        <v>0</v>
      </c>
      <c r="CT8" s="226">
        <v>0</v>
      </c>
      <c r="CU8" s="226">
        <v>0</v>
      </c>
      <c r="CV8" s="226">
        <v>0</v>
      </c>
      <c r="CW8" s="224">
        <v>0</v>
      </c>
    </row>
    <row r="9" spans="1:101" ht="15.75">
      <c r="A9" s="227"/>
      <c r="B9" s="223" t="s">
        <v>103</v>
      </c>
      <c r="C9" s="228">
        <v>573.49999999999989</v>
      </c>
      <c r="D9" s="229">
        <v>0</v>
      </c>
      <c r="E9" s="230">
        <v>0</v>
      </c>
      <c r="F9" s="230">
        <v>0</v>
      </c>
      <c r="G9" s="230">
        <v>0</v>
      </c>
      <c r="H9" s="230">
        <v>0</v>
      </c>
      <c r="I9" s="230">
        <v>0</v>
      </c>
      <c r="J9" s="230">
        <v>0</v>
      </c>
      <c r="K9" s="230">
        <v>0</v>
      </c>
      <c r="L9" s="230">
        <v>0</v>
      </c>
      <c r="M9" s="230">
        <v>0</v>
      </c>
      <c r="N9" s="230">
        <v>0</v>
      </c>
      <c r="O9" s="230">
        <v>179.67</v>
      </c>
      <c r="P9" s="230">
        <v>0</v>
      </c>
      <c r="Q9" s="230">
        <v>0</v>
      </c>
      <c r="R9" s="230">
        <v>0</v>
      </c>
      <c r="S9" s="230">
        <v>0</v>
      </c>
      <c r="T9" s="228">
        <v>107.8</v>
      </c>
      <c r="U9" s="229">
        <v>0</v>
      </c>
      <c r="V9" s="230">
        <v>0</v>
      </c>
      <c r="W9" s="230">
        <v>0</v>
      </c>
      <c r="X9" s="230">
        <v>2.16</v>
      </c>
      <c r="Y9" s="230">
        <v>0</v>
      </c>
      <c r="Z9" s="230">
        <v>0</v>
      </c>
      <c r="AA9" s="230">
        <v>0</v>
      </c>
      <c r="AB9" s="230">
        <v>0</v>
      </c>
      <c r="AC9" s="230">
        <v>0</v>
      </c>
      <c r="AD9" s="230">
        <v>0</v>
      </c>
      <c r="AE9" s="230">
        <v>0</v>
      </c>
      <c r="AF9" s="230">
        <v>0</v>
      </c>
      <c r="AG9" s="230">
        <v>0</v>
      </c>
      <c r="AH9" s="230">
        <v>0</v>
      </c>
      <c r="AI9" s="230">
        <v>0</v>
      </c>
      <c r="AJ9" s="230">
        <v>0</v>
      </c>
      <c r="AK9" s="230">
        <v>0</v>
      </c>
      <c r="AL9" s="230">
        <v>0</v>
      </c>
      <c r="AM9" s="230">
        <v>0</v>
      </c>
      <c r="AN9" s="230">
        <v>0</v>
      </c>
      <c r="AO9" s="230">
        <v>0</v>
      </c>
      <c r="AP9" s="230">
        <v>0</v>
      </c>
      <c r="AQ9" s="230">
        <v>0</v>
      </c>
      <c r="AR9" s="228">
        <v>0</v>
      </c>
      <c r="AS9" s="229">
        <v>0</v>
      </c>
      <c r="AT9" s="230">
        <v>3.59</v>
      </c>
      <c r="AU9" s="230">
        <v>0</v>
      </c>
      <c r="AV9" s="230">
        <v>0</v>
      </c>
      <c r="AW9" s="230">
        <v>5.03</v>
      </c>
      <c r="AX9" s="230">
        <v>0</v>
      </c>
      <c r="AY9" s="230">
        <v>0</v>
      </c>
      <c r="AZ9" s="230">
        <v>0</v>
      </c>
      <c r="BA9" s="230">
        <v>0</v>
      </c>
      <c r="BB9" s="228">
        <v>0</v>
      </c>
      <c r="BC9" s="229">
        <v>0</v>
      </c>
      <c r="BD9" s="230">
        <v>2.16</v>
      </c>
      <c r="BE9" s="230">
        <v>0</v>
      </c>
      <c r="BF9" s="230">
        <v>0</v>
      </c>
      <c r="BG9" s="230">
        <v>0</v>
      </c>
      <c r="BH9" s="230">
        <v>0</v>
      </c>
      <c r="BI9" s="230">
        <v>0</v>
      </c>
      <c r="BJ9" s="230">
        <v>0</v>
      </c>
      <c r="BK9" s="230">
        <v>0</v>
      </c>
      <c r="BL9" s="230">
        <v>0</v>
      </c>
      <c r="BM9" s="228">
        <v>251.53</v>
      </c>
      <c r="BN9" s="229">
        <v>0</v>
      </c>
      <c r="BO9" s="230">
        <v>0</v>
      </c>
      <c r="BP9" s="230">
        <v>0</v>
      </c>
      <c r="BQ9" s="230">
        <v>0</v>
      </c>
      <c r="BR9" s="230">
        <v>21.56</v>
      </c>
      <c r="BS9" s="230">
        <v>0</v>
      </c>
      <c r="BT9" s="230">
        <v>0</v>
      </c>
      <c r="BU9" s="230">
        <v>0</v>
      </c>
      <c r="BV9" s="230">
        <v>0</v>
      </c>
      <c r="BW9" s="230">
        <v>0</v>
      </c>
      <c r="BX9" s="230">
        <v>0</v>
      </c>
      <c r="BY9" s="230">
        <v>0</v>
      </c>
      <c r="BZ9" s="230">
        <v>0</v>
      </c>
      <c r="CA9" s="230">
        <v>0</v>
      </c>
      <c r="CB9" s="230">
        <v>0</v>
      </c>
      <c r="CC9" s="230">
        <v>0</v>
      </c>
      <c r="CD9" s="230">
        <v>0</v>
      </c>
      <c r="CE9" s="230">
        <v>0</v>
      </c>
      <c r="CF9" s="230">
        <v>0</v>
      </c>
      <c r="CG9" s="230">
        <v>0</v>
      </c>
      <c r="CH9" s="230">
        <v>0</v>
      </c>
      <c r="CI9" s="230">
        <v>0</v>
      </c>
      <c r="CJ9" s="230">
        <v>0</v>
      </c>
      <c r="CK9" s="230">
        <v>0</v>
      </c>
      <c r="CL9" s="230">
        <v>0</v>
      </c>
      <c r="CM9" s="230">
        <v>0</v>
      </c>
      <c r="CN9" s="230">
        <v>0</v>
      </c>
      <c r="CO9" s="230">
        <v>0</v>
      </c>
      <c r="CP9" s="230">
        <v>0</v>
      </c>
      <c r="CQ9" s="230">
        <v>0</v>
      </c>
      <c r="CR9" s="230">
        <v>0</v>
      </c>
      <c r="CS9" s="230">
        <v>0</v>
      </c>
      <c r="CT9" s="230">
        <v>0</v>
      </c>
      <c r="CU9" s="230">
        <v>0</v>
      </c>
      <c r="CV9" s="230">
        <v>0</v>
      </c>
      <c r="CW9" s="228">
        <v>0</v>
      </c>
    </row>
    <row r="10" spans="1:101" ht="15.75">
      <c r="A10" s="231" t="s">
        <v>108</v>
      </c>
      <c r="B10" s="232" t="s">
        <v>107</v>
      </c>
      <c r="C10" s="266">
        <v>0</v>
      </c>
      <c r="D10" s="234"/>
      <c r="E10" s="235"/>
      <c r="F10" s="236"/>
      <c r="G10" s="235"/>
      <c r="H10" s="236"/>
      <c r="I10" s="236"/>
      <c r="J10" s="235"/>
      <c r="K10" s="236"/>
      <c r="L10" s="236"/>
      <c r="M10" s="236"/>
      <c r="N10" s="236"/>
      <c r="O10" s="236"/>
      <c r="P10" s="235"/>
      <c r="Q10" s="236"/>
      <c r="R10" s="236"/>
      <c r="S10" s="236"/>
      <c r="T10" s="237"/>
      <c r="U10" s="234"/>
      <c r="V10" s="235"/>
      <c r="W10" s="235"/>
      <c r="X10" s="235"/>
      <c r="Y10" s="235"/>
      <c r="Z10" s="235"/>
      <c r="AA10" s="235"/>
      <c r="AB10" s="235"/>
      <c r="AC10" s="235"/>
      <c r="AD10" s="235"/>
      <c r="AE10" s="235"/>
      <c r="AF10" s="235"/>
      <c r="AG10" s="235"/>
      <c r="AH10" s="235"/>
      <c r="AI10" s="235"/>
      <c r="AJ10" s="235"/>
      <c r="AK10" s="235"/>
      <c r="AL10" s="235"/>
      <c r="AM10" s="235"/>
      <c r="AN10" s="235"/>
      <c r="AO10" s="235"/>
      <c r="AP10" s="235"/>
      <c r="AQ10" s="235"/>
      <c r="AR10" s="237"/>
      <c r="AS10" s="294"/>
      <c r="AT10" s="236"/>
      <c r="AU10" s="236"/>
      <c r="AV10" s="235"/>
      <c r="AW10" s="236"/>
      <c r="AX10" s="236"/>
      <c r="AY10" s="236"/>
      <c r="AZ10" s="236"/>
      <c r="BA10" s="235"/>
      <c r="BB10" s="239"/>
      <c r="BC10" s="234"/>
      <c r="BD10" s="236"/>
      <c r="BE10" s="236"/>
      <c r="BF10" s="236"/>
      <c r="BG10" s="236"/>
      <c r="BH10" s="236"/>
      <c r="BI10" s="236"/>
      <c r="BJ10" s="236"/>
      <c r="BK10" s="236"/>
      <c r="BL10" s="235"/>
      <c r="BM10" s="237"/>
      <c r="BN10" s="234"/>
      <c r="BO10" s="236"/>
      <c r="BP10" s="236"/>
      <c r="BQ10" s="236"/>
      <c r="BR10" s="235"/>
      <c r="BS10" s="236"/>
      <c r="BT10" s="236"/>
      <c r="BU10" s="235"/>
      <c r="BV10" s="236"/>
      <c r="BW10" s="235"/>
      <c r="BX10" s="236"/>
      <c r="BY10" s="236"/>
      <c r="BZ10" s="236"/>
      <c r="CA10" s="236"/>
      <c r="CB10" s="236"/>
      <c r="CC10" s="236"/>
      <c r="CD10" s="235"/>
      <c r="CE10" s="236"/>
      <c r="CF10" s="236"/>
      <c r="CG10" s="236"/>
      <c r="CH10" s="236"/>
      <c r="CI10" s="235"/>
      <c r="CJ10" s="235"/>
      <c r="CK10" s="236"/>
      <c r="CL10" s="236"/>
      <c r="CM10" s="235"/>
      <c r="CN10" s="235"/>
      <c r="CO10" s="235"/>
      <c r="CP10" s="235"/>
      <c r="CQ10" s="235"/>
      <c r="CR10" s="235"/>
      <c r="CS10" s="236"/>
      <c r="CT10" s="236"/>
      <c r="CU10" s="235"/>
      <c r="CV10" s="236"/>
      <c r="CW10" s="237"/>
    </row>
    <row r="11" spans="1:101" ht="15.75">
      <c r="A11" s="231"/>
      <c r="B11" s="232" t="s">
        <v>103</v>
      </c>
      <c r="C11" s="233">
        <v>0</v>
      </c>
      <c r="D11" s="234"/>
      <c r="E11" s="235"/>
      <c r="F11" s="236"/>
      <c r="G11" s="235"/>
      <c r="H11" s="236"/>
      <c r="I11" s="236"/>
      <c r="J11" s="235"/>
      <c r="K11" s="236"/>
      <c r="L11" s="236"/>
      <c r="M11" s="236"/>
      <c r="N11" s="236"/>
      <c r="O11" s="236"/>
      <c r="P11" s="235"/>
      <c r="Q11" s="236"/>
      <c r="R11" s="236"/>
      <c r="S11" s="236"/>
      <c r="T11" s="237"/>
      <c r="U11" s="234"/>
      <c r="V11" s="235"/>
      <c r="W11" s="235"/>
      <c r="X11" s="235"/>
      <c r="Y11" s="235"/>
      <c r="Z11" s="235"/>
      <c r="AA11" s="235"/>
      <c r="AB11" s="235"/>
      <c r="AC11" s="235"/>
      <c r="AD11" s="235"/>
      <c r="AE11" s="235"/>
      <c r="AF11" s="235"/>
      <c r="AG11" s="235"/>
      <c r="AH11" s="235"/>
      <c r="AI11" s="235"/>
      <c r="AJ11" s="235"/>
      <c r="AK11" s="235"/>
      <c r="AL11" s="235"/>
      <c r="AM11" s="235"/>
      <c r="AN11" s="235"/>
      <c r="AO11" s="235"/>
      <c r="AP11" s="235"/>
      <c r="AQ11" s="235"/>
      <c r="AR11" s="237"/>
      <c r="AS11" s="245"/>
      <c r="AT11" s="243"/>
      <c r="AU11" s="243"/>
      <c r="AV11" s="242"/>
      <c r="AW11" s="243"/>
      <c r="AX11" s="243"/>
      <c r="AY11" s="243"/>
      <c r="AZ11" s="243"/>
      <c r="BA11" s="242"/>
      <c r="BB11" s="244"/>
      <c r="BC11" s="234"/>
      <c r="BD11" s="235"/>
      <c r="BE11" s="235"/>
      <c r="BF11" s="235"/>
      <c r="BG11" s="235"/>
      <c r="BH11" s="235"/>
      <c r="BI11" s="235"/>
      <c r="BJ11" s="235"/>
      <c r="BK11" s="235"/>
      <c r="BL11" s="235"/>
      <c r="BM11" s="239"/>
      <c r="BN11" s="234"/>
      <c r="BO11" s="236"/>
      <c r="BP11" s="236"/>
      <c r="BQ11" s="236"/>
      <c r="BR11" s="235"/>
      <c r="BS11" s="236"/>
      <c r="BT11" s="236"/>
      <c r="BU11" s="235"/>
      <c r="BV11" s="236"/>
      <c r="BW11" s="235"/>
      <c r="BX11" s="236"/>
      <c r="BY11" s="236"/>
      <c r="BZ11" s="236"/>
      <c r="CA11" s="236"/>
      <c r="CB11" s="236"/>
      <c r="CC11" s="236"/>
      <c r="CD11" s="246"/>
      <c r="CE11" s="247"/>
      <c r="CF11" s="247"/>
      <c r="CG11" s="247"/>
      <c r="CH11" s="247"/>
      <c r="CI11" s="246"/>
      <c r="CJ11" s="246"/>
      <c r="CK11" s="247"/>
      <c r="CL11" s="247"/>
      <c r="CM11" s="246"/>
      <c r="CN11" s="246"/>
      <c r="CO11" s="246"/>
      <c r="CP11" s="246"/>
      <c r="CQ11" s="246"/>
      <c r="CR11" s="246"/>
      <c r="CS11" s="248"/>
      <c r="CT11" s="248"/>
      <c r="CU11" s="246"/>
      <c r="CV11" s="236"/>
      <c r="CW11" s="237"/>
    </row>
    <row r="12" spans="1:101" ht="15.75">
      <c r="A12" s="231" t="s">
        <v>109</v>
      </c>
      <c r="B12" s="232" t="s">
        <v>107</v>
      </c>
      <c r="C12" s="266">
        <v>0.79800000000000004</v>
      </c>
      <c r="D12" s="249"/>
      <c r="E12" s="250"/>
      <c r="F12" s="248"/>
      <c r="G12" s="250"/>
      <c r="H12" s="248"/>
      <c r="I12" s="248"/>
      <c r="J12" s="250"/>
      <c r="K12" s="248"/>
      <c r="L12" s="248"/>
      <c r="M12" s="248"/>
      <c r="N12" s="248"/>
      <c r="O12" s="384">
        <v>0.25</v>
      </c>
      <c r="P12" s="250"/>
      <c r="Q12" s="248"/>
      <c r="R12" s="248"/>
      <c r="S12" s="248"/>
      <c r="T12" s="384">
        <v>0.15</v>
      </c>
      <c r="U12" s="249"/>
      <c r="V12" s="250"/>
      <c r="W12" s="250"/>
      <c r="X12" s="384">
        <v>3.0000000000000001E-3</v>
      </c>
      <c r="Y12" s="250"/>
      <c r="Z12" s="250"/>
      <c r="AA12" s="250"/>
      <c r="AB12" s="250"/>
      <c r="AC12" s="250"/>
      <c r="AD12" s="250"/>
      <c r="AE12" s="250"/>
      <c r="AF12" s="250"/>
      <c r="AG12" s="250"/>
      <c r="AH12" s="250"/>
      <c r="AI12" s="250"/>
      <c r="AJ12" s="250"/>
      <c r="AK12" s="250"/>
      <c r="AL12" s="250"/>
      <c r="AM12" s="250"/>
      <c r="AN12" s="250"/>
      <c r="AO12" s="250"/>
      <c r="AP12" s="250"/>
      <c r="AQ12" s="250"/>
      <c r="AR12" s="251"/>
      <c r="AS12" s="245"/>
      <c r="AT12" s="384">
        <v>5.0000000000000001E-3</v>
      </c>
      <c r="AU12" s="243"/>
      <c r="AV12" s="242"/>
      <c r="AW12" s="384">
        <v>7.0000000000000001E-3</v>
      </c>
      <c r="AX12" s="248"/>
      <c r="AY12" s="248"/>
      <c r="AZ12" s="243"/>
      <c r="BA12" s="242"/>
      <c r="BB12" s="244"/>
      <c r="BC12" s="249"/>
      <c r="BD12" s="384">
        <v>3.0000000000000001E-3</v>
      </c>
      <c r="BE12" s="250"/>
      <c r="BF12" s="250"/>
      <c r="BG12" s="250"/>
      <c r="BH12" s="250"/>
      <c r="BI12" s="250"/>
      <c r="BJ12" s="250"/>
      <c r="BK12" s="250"/>
      <c r="BL12" s="250"/>
      <c r="BM12" s="384">
        <v>0.35</v>
      </c>
      <c r="BN12" s="249"/>
      <c r="BO12" s="236"/>
      <c r="BP12" s="236"/>
      <c r="BQ12" s="236"/>
      <c r="BR12" s="384">
        <v>0.03</v>
      </c>
      <c r="BS12" s="236"/>
      <c r="BT12" s="236"/>
      <c r="BU12" s="235"/>
      <c r="BV12" s="236"/>
      <c r="BW12" s="235"/>
      <c r="BX12" s="236"/>
      <c r="BY12" s="236"/>
      <c r="BZ12" s="236"/>
      <c r="CA12" s="236"/>
      <c r="CB12" s="236"/>
      <c r="CC12" s="236"/>
      <c r="CD12" s="235"/>
      <c r="CE12" s="236"/>
      <c r="CF12" s="236"/>
      <c r="CG12" s="236"/>
      <c r="CH12" s="236"/>
      <c r="CI12" s="235"/>
      <c r="CJ12" s="235"/>
      <c r="CK12" s="236"/>
      <c r="CL12" s="236"/>
      <c r="CM12" s="235"/>
      <c r="CN12" s="235"/>
      <c r="CO12" s="235"/>
      <c r="CP12" s="235"/>
      <c r="CQ12" s="235"/>
      <c r="CR12" s="235"/>
      <c r="CS12" s="236"/>
      <c r="CT12" s="236"/>
      <c r="CU12" s="235"/>
      <c r="CV12" s="236"/>
      <c r="CW12" s="237"/>
    </row>
    <row r="13" spans="1:101" ht="15.75">
      <c r="A13" s="231"/>
      <c r="B13" s="232" t="s">
        <v>103</v>
      </c>
      <c r="C13" s="233">
        <v>573.49999999999989</v>
      </c>
      <c r="D13" s="245"/>
      <c r="E13" s="242"/>
      <c r="F13" s="242"/>
      <c r="G13" s="242"/>
      <c r="H13" s="242"/>
      <c r="I13" s="242"/>
      <c r="J13" s="242"/>
      <c r="K13" s="242"/>
      <c r="L13" s="242"/>
      <c r="M13" s="242"/>
      <c r="N13" s="242"/>
      <c r="O13" s="384">
        <v>179.67</v>
      </c>
      <c r="P13" s="242"/>
      <c r="Q13" s="242"/>
      <c r="R13" s="242"/>
      <c r="S13" s="242"/>
      <c r="T13" s="384">
        <v>107.8</v>
      </c>
      <c r="U13" s="245"/>
      <c r="V13" s="242"/>
      <c r="W13" s="242"/>
      <c r="X13" s="384">
        <v>2.16</v>
      </c>
      <c r="Y13" s="242"/>
      <c r="Z13" s="242"/>
      <c r="AA13" s="242"/>
      <c r="AB13" s="242"/>
      <c r="AC13" s="242"/>
      <c r="AD13" s="242"/>
      <c r="AE13" s="242"/>
      <c r="AF13" s="242"/>
      <c r="AG13" s="242"/>
      <c r="AH13" s="242"/>
      <c r="AI13" s="242"/>
      <c r="AJ13" s="242"/>
      <c r="AK13" s="242"/>
      <c r="AL13" s="242"/>
      <c r="AM13" s="242"/>
      <c r="AN13" s="242"/>
      <c r="AO13" s="242"/>
      <c r="AP13" s="242"/>
      <c r="AQ13" s="242"/>
      <c r="AR13" s="253"/>
      <c r="AS13" s="245"/>
      <c r="AT13" s="384">
        <v>3.59</v>
      </c>
      <c r="AU13" s="242"/>
      <c r="AV13" s="242"/>
      <c r="AW13" s="384">
        <v>5.03</v>
      </c>
      <c r="AX13" s="242"/>
      <c r="AY13" s="242"/>
      <c r="AZ13" s="242"/>
      <c r="BA13" s="242"/>
      <c r="BB13" s="244"/>
      <c r="BC13" s="245"/>
      <c r="BD13" s="384">
        <v>2.16</v>
      </c>
      <c r="BE13" s="242"/>
      <c r="BF13" s="242"/>
      <c r="BG13" s="242"/>
      <c r="BH13" s="242"/>
      <c r="BI13" s="242"/>
      <c r="BJ13" s="242"/>
      <c r="BK13" s="242"/>
      <c r="BL13" s="242"/>
      <c r="BM13" s="384">
        <v>251.53</v>
      </c>
      <c r="BN13" s="245"/>
      <c r="BO13" s="242"/>
      <c r="BP13" s="242"/>
      <c r="BQ13" s="242"/>
      <c r="BR13" s="384">
        <v>21.56</v>
      </c>
      <c r="BS13" s="242"/>
      <c r="BT13" s="242"/>
      <c r="BU13" s="242"/>
      <c r="BV13" s="242"/>
      <c r="BW13" s="242"/>
      <c r="BX13" s="242"/>
      <c r="BY13" s="242"/>
      <c r="BZ13" s="242"/>
      <c r="CA13" s="242"/>
      <c r="CB13" s="242"/>
      <c r="CC13" s="242"/>
      <c r="CD13" s="242"/>
      <c r="CE13" s="242"/>
      <c r="CF13" s="242"/>
      <c r="CG13" s="242"/>
      <c r="CH13" s="242"/>
      <c r="CI13" s="242"/>
      <c r="CJ13" s="242"/>
      <c r="CK13" s="242"/>
      <c r="CL13" s="242"/>
      <c r="CM13" s="242"/>
      <c r="CN13" s="242"/>
      <c r="CO13" s="242"/>
      <c r="CP13" s="242"/>
      <c r="CQ13" s="242"/>
      <c r="CR13" s="242"/>
      <c r="CS13" s="242"/>
      <c r="CT13" s="242"/>
      <c r="CU13" s="242"/>
      <c r="CV13" s="243"/>
      <c r="CW13" s="253"/>
    </row>
    <row r="14" spans="1:101" ht="15.75" customHeight="1">
      <c r="A14" s="344" t="s">
        <v>110</v>
      </c>
      <c r="B14" s="232"/>
      <c r="C14" s="233"/>
      <c r="D14" s="245"/>
      <c r="E14" s="242"/>
      <c r="F14" s="242"/>
      <c r="G14" s="242"/>
      <c r="H14" s="242"/>
      <c r="I14" s="242"/>
      <c r="J14" s="242"/>
      <c r="K14" s="242"/>
      <c r="L14" s="242"/>
      <c r="M14" s="242"/>
      <c r="N14" s="242"/>
      <c r="O14" s="242"/>
      <c r="P14" s="242"/>
      <c r="Q14" s="242"/>
      <c r="R14" s="242"/>
      <c r="S14" s="242"/>
      <c r="T14" s="244"/>
      <c r="U14" s="245"/>
      <c r="V14" s="242"/>
      <c r="W14" s="242"/>
      <c r="X14" s="242"/>
      <c r="Y14" s="242"/>
      <c r="Z14" s="242"/>
      <c r="AA14" s="242"/>
      <c r="AB14" s="242"/>
      <c r="AC14" s="242"/>
      <c r="AD14" s="242"/>
      <c r="AE14" s="242"/>
      <c r="AF14" s="242"/>
      <c r="AG14" s="242"/>
      <c r="AH14" s="242"/>
      <c r="AI14" s="242"/>
      <c r="AJ14" s="242"/>
      <c r="AK14" s="242"/>
      <c r="AL14" s="242"/>
      <c r="AM14" s="242"/>
      <c r="AN14" s="242"/>
      <c r="AO14" s="242"/>
      <c r="AP14" s="242"/>
      <c r="AQ14" s="242"/>
      <c r="AR14" s="253"/>
      <c r="AS14" s="245"/>
      <c r="AT14" s="242"/>
      <c r="AU14" s="242"/>
      <c r="AV14" s="242"/>
      <c r="AW14" s="242"/>
      <c r="AX14" s="242"/>
      <c r="AY14" s="242"/>
      <c r="AZ14" s="242"/>
      <c r="BA14" s="242"/>
      <c r="BB14" s="244"/>
      <c r="BC14" s="245"/>
      <c r="BD14" s="242"/>
      <c r="BE14" s="242"/>
      <c r="BF14" s="242"/>
      <c r="BG14" s="242"/>
      <c r="BH14" s="242"/>
      <c r="BI14" s="242"/>
      <c r="BJ14" s="242"/>
      <c r="BK14" s="242"/>
      <c r="BL14" s="242"/>
      <c r="BM14" s="244"/>
      <c r="BN14" s="245"/>
      <c r="BO14" s="242"/>
      <c r="BP14" s="242"/>
      <c r="BQ14" s="242"/>
      <c r="BR14" s="242"/>
      <c r="BS14" s="242"/>
      <c r="BT14" s="242"/>
      <c r="BU14" s="242"/>
      <c r="BV14" s="242"/>
      <c r="BW14" s="242"/>
      <c r="BX14" s="242"/>
      <c r="BY14" s="242"/>
      <c r="BZ14" s="242"/>
      <c r="CA14" s="242"/>
      <c r="CB14" s="242"/>
      <c r="CC14" s="242"/>
      <c r="CD14" s="242"/>
      <c r="CE14" s="242"/>
      <c r="CF14" s="242"/>
      <c r="CG14" s="242"/>
      <c r="CH14" s="242"/>
      <c r="CI14" s="242"/>
      <c r="CJ14" s="242"/>
      <c r="CK14" s="242"/>
      <c r="CL14" s="242"/>
      <c r="CM14" s="242"/>
      <c r="CN14" s="242"/>
      <c r="CO14" s="242"/>
      <c r="CP14" s="242"/>
      <c r="CQ14" s="242"/>
      <c r="CR14" s="242"/>
      <c r="CS14" s="242"/>
      <c r="CT14" s="242"/>
      <c r="CU14" s="242"/>
      <c r="CV14" s="243"/>
      <c r="CW14" s="253"/>
    </row>
    <row r="15" spans="1:101" ht="15.75" customHeight="1">
      <c r="A15" s="343" t="s">
        <v>111</v>
      </c>
      <c r="B15" s="236" t="s">
        <v>112</v>
      </c>
      <c r="C15" s="233">
        <v>0</v>
      </c>
      <c r="D15" s="249"/>
      <c r="E15" s="250"/>
      <c r="F15" s="257"/>
      <c r="G15" s="250"/>
      <c r="H15" s="257"/>
      <c r="I15" s="257"/>
      <c r="J15" s="250"/>
      <c r="K15" s="257"/>
      <c r="L15" s="257"/>
      <c r="M15" s="257"/>
      <c r="N15" s="257"/>
      <c r="O15" s="257"/>
      <c r="P15" s="250"/>
      <c r="Q15" s="250"/>
      <c r="R15" s="250"/>
      <c r="S15" s="250"/>
      <c r="T15" s="252"/>
      <c r="U15" s="249"/>
      <c r="V15" s="250"/>
      <c r="W15" s="250"/>
      <c r="X15" s="250"/>
      <c r="Y15" s="250"/>
      <c r="Z15" s="250"/>
      <c r="AA15" s="250"/>
      <c r="AB15" s="250"/>
      <c r="AC15" s="250"/>
      <c r="AD15" s="250"/>
      <c r="AE15" s="250"/>
      <c r="AF15" s="250"/>
      <c r="AG15" s="250"/>
      <c r="AH15" s="250"/>
      <c r="AI15" s="250"/>
      <c r="AJ15" s="250"/>
      <c r="AK15" s="250"/>
      <c r="AL15" s="250"/>
      <c r="AM15" s="250"/>
      <c r="AN15" s="250"/>
      <c r="AO15" s="250"/>
      <c r="AP15" s="250"/>
      <c r="AQ15" s="250"/>
      <c r="AR15" s="251"/>
      <c r="AS15" s="249"/>
      <c r="AT15" s="250"/>
      <c r="AU15" s="250"/>
      <c r="AV15" s="250"/>
      <c r="AW15" s="250"/>
      <c r="AX15" s="250"/>
      <c r="AY15" s="250"/>
      <c r="AZ15" s="250"/>
      <c r="BA15" s="250"/>
      <c r="BB15" s="252"/>
      <c r="BC15" s="249"/>
      <c r="BD15" s="250"/>
      <c r="BE15" s="250"/>
      <c r="BF15" s="250"/>
      <c r="BG15" s="250"/>
      <c r="BH15" s="250"/>
      <c r="BI15" s="250"/>
      <c r="BJ15" s="250"/>
      <c r="BK15" s="250"/>
      <c r="BL15" s="250"/>
      <c r="BM15" s="252"/>
      <c r="BN15" s="234"/>
      <c r="BO15" s="235"/>
      <c r="BP15" s="235"/>
      <c r="BQ15" s="235"/>
      <c r="BR15" s="235"/>
      <c r="BS15" s="235"/>
      <c r="BT15" s="250"/>
      <c r="BU15" s="235"/>
      <c r="BV15" s="235"/>
      <c r="BW15" s="235"/>
      <c r="BX15" s="235"/>
      <c r="BY15" s="235"/>
      <c r="BZ15" s="235"/>
      <c r="CA15" s="235"/>
      <c r="CB15" s="235"/>
      <c r="CC15" s="235"/>
      <c r="CD15" s="235"/>
      <c r="CE15" s="235"/>
      <c r="CF15" s="235"/>
      <c r="CG15" s="235"/>
      <c r="CH15" s="235"/>
      <c r="CI15" s="235"/>
      <c r="CJ15" s="235"/>
      <c r="CK15" s="235"/>
      <c r="CL15" s="235"/>
      <c r="CM15" s="235"/>
      <c r="CN15" s="235"/>
      <c r="CO15" s="235"/>
      <c r="CP15" s="235"/>
      <c r="CQ15" s="235"/>
      <c r="CR15" s="235"/>
      <c r="CS15" s="235"/>
      <c r="CT15" s="235"/>
      <c r="CU15" s="235"/>
      <c r="CV15" s="236"/>
      <c r="CW15" s="237"/>
    </row>
    <row r="16" spans="1:101" ht="15.75" customHeight="1">
      <c r="A16" s="343" t="s">
        <v>113</v>
      </c>
      <c r="B16" s="236" t="s">
        <v>103</v>
      </c>
      <c r="C16" s="233">
        <v>0</v>
      </c>
      <c r="D16" s="249"/>
      <c r="E16" s="250"/>
      <c r="F16" s="257"/>
      <c r="G16" s="250"/>
      <c r="H16" s="257"/>
      <c r="I16" s="257"/>
      <c r="J16" s="250"/>
      <c r="K16" s="257"/>
      <c r="L16" s="257"/>
      <c r="M16" s="257"/>
      <c r="N16" s="257"/>
      <c r="O16" s="257"/>
      <c r="P16" s="250"/>
      <c r="Q16" s="250"/>
      <c r="R16" s="250"/>
      <c r="S16" s="250"/>
      <c r="T16" s="252"/>
      <c r="U16" s="249"/>
      <c r="V16" s="250"/>
      <c r="W16" s="250"/>
      <c r="X16" s="250"/>
      <c r="Y16" s="250"/>
      <c r="Z16" s="250"/>
      <c r="AA16" s="250"/>
      <c r="AB16" s="250"/>
      <c r="AC16" s="250"/>
      <c r="AD16" s="250"/>
      <c r="AE16" s="250"/>
      <c r="AF16" s="250"/>
      <c r="AG16" s="250"/>
      <c r="AH16" s="250"/>
      <c r="AI16" s="250"/>
      <c r="AJ16" s="250"/>
      <c r="AK16" s="250"/>
      <c r="AL16" s="250"/>
      <c r="AM16" s="250"/>
      <c r="AN16" s="250"/>
      <c r="AO16" s="250"/>
      <c r="AP16" s="250"/>
      <c r="AQ16" s="250"/>
      <c r="AR16" s="251"/>
      <c r="AS16" s="249"/>
      <c r="AT16" s="250"/>
      <c r="AU16" s="250"/>
      <c r="AV16" s="250"/>
      <c r="AW16" s="250"/>
      <c r="AX16" s="250"/>
      <c r="AY16" s="250"/>
      <c r="AZ16" s="250"/>
      <c r="BA16" s="250"/>
      <c r="BB16" s="252"/>
      <c r="BC16" s="249"/>
      <c r="BD16" s="250"/>
      <c r="BE16" s="250"/>
      <c r="BF16" s="250"/>
      <c r="BG16" s="250"/>
      <c r="BH16" s="250"/>
      <c r="BI16" s="250"/>
      <c r="BJ16" s="250"/>
      <c r="BK16" s="250"/>
      <c r="BL16" s="250"/>
      <c r="BM16" s="252"/>
      <c r="BN16" s="234"/>
      <c r="BO16" s="235"/>
      <c r="BP16" s="235"/>
      <c r="BQ16" s="235"/>
      <c r="BR16" s="235"/>
      <c r="BS16" s="235"/>
      <c r="BT16" s="250"/>
      <c r="BU16" s="235"/>
      <c r="BV16" s="235"/>
      <c r="BW16" s="235"/>
      <c r="BX16" s="235"/>
      <c r="BY16" s="235"/>
      <c r="BZ16" s="235"/>
      <c r="CA16" s="235"/>
      <c r="CB16" s="235"/>
      <c r="CC16" s="235"/>
      <c r="CD16" s="235"/>
      <c r="CE16" s="235"/>
      <c r="CF16" s="235"/>
      <c r="CG16" s="235"/>
      <c r="CH16" s="235"/>
      <c r="CI16" s="235"/>
      <c r="CJ16" s="235"/>
      <c r="CK16" s="235"/>
      <c r="CL16" s="235"/>
      <c r="CM16" s="235"/>
      <c r="CN16" s="235"/>
      <c r="CO16" s="235"/>
      <c r="CP16" s="235"/>
      <c r="CQ16" s="235"/>
      <c r="CR16" s="235"/>
      <c r="CS16" s="235"/>
      <c r="CT16" s="235"/>
      <c r="CU16" s="235"/>
      <c r="CV16" s="236"/>
      <c r="CW16" s="237"/>
    </row>
    <row r="17" spans="1:101" ht="15.75" customHeight="1">
      <c r="A17" s="344" t="s">
        <v>114</v>
      </c>
      <c r="B17" s="236" t="s">
        <v>115</v>
      </c>
      <c r="C17" s="233">
        <v>0</v>
      </c>
      <c r="D17" s="249"/>
      <c r="E17" s="250"/>
      <c r="F17" s="257"/>
      <c r="G17" s="250"/>
      <c r="H17" s="257"/>
      <c r="I17" s="257"/>
      <c r="J17" s="250"/>
      <c r="K17" s="257"/>
      <c r="L17" s="257"/>
      <c r="M17" s="257"/>
      <c r="N17" s="257"/>
      <c r="O17" s="257"/>
      <c r="P17" s="250"/>
      <c r="Q17" s="250"/>
      <c r="R17" s="250"/>
      <c r="S17" s="250"/>
      <c r="T17" s="252"/>
      <c r="U17" s="249"/>
      <c r="V17" s="250"/>
      <c r="W17" s="250"/>
      <c r="X17" s="250"/>
      <c r="Y17" s="250"/>
      <c r="Z17" s="250"/>
      <c r="AA17" s="250"/>
      <c r="AB17" s="250"/>
      <c r="AC17" s="250"/>
      <c r="AD17" s="250"/>
      <c r="AE17" s="250"/>
      <c r="AF17" s="250"/>
      <c r="AG17" s="250"/>
      <c r="AH17" s="250"/>
      <c r="AI17" s="250"/>
      <c r="AJ17" s="250"/>
      <c r="AK17" s="250"/>
      <c r="AL17" s="250"/>
      <c r="AM17" s="250"/>
      <c r="AN17" s="250"/>
      <c r="AO17" s="250"/>
      <c r="AP17" s="250"/>
      <c r="AQ17" s="250"/>
      <c r="AR17" s="251"/>
      <c r="AS17" s="249"/>
      <c r="AT17" s="250"/>
      <c r="AU17" s="250"/>
      <c r="AV17" s="250"/>
      <c r="AW17" s="250"/>
      <c r="AX17" s="250"/>
      <c r="AY17" s="250"/>
      <c r="AZ17" s="250"/>
      <c r="BA17" s="250"/>
      <c r="BB17" s="252"/>
      <c r="BC17" s="249"/>
      <c r="BD17" s="250"/>
      <c r="BE17" s="250"/>
      <c r="BF17" s="250"/>
      <c r="BG17" s="250"/>
      <c r="BH17" s="250"/>
      <c r="BI17" s="250"/>
      <c r="BJ17" s="250"/>
      <c r="BK17" s="250"/>
      <c r="BL17" s="250"/>
      <c r="BM17" s="252"/>
      <c r="BN17" s="234"/>
      <c r="BO17" s="235"/>
      <c r="BP17" s="235"/>
      <c r="BQ17" s="235"/>
      <c r="BR17" s="235"/>
      <c r="BS17" s="235"/>
      <c r="BT17" s="250"/>
      <c r="BU17" s="235"/>
      <c r="BV17" s="235"/>
      <c r="BW17" s="235"/>
      <c r="BX17" s="235"/>
      <c r="BY17" s="235"/>
      <c r="BZ17" s="235"/>
      <c r="CA17" s="235"/>
      <c r="CB17" s="235"/>
      <c r="CC17" s="235"/>
      <c r="CD17" s="235"/>
      <c r="CE17" s="235"/>
      <c r="CF17" s="235"/>
      <c r="CG17" s="235"/>
      <c r="CH17" s="235"/>
      <c r="CI17" s="235"/>
      <c r="CJ17" s="235"/>
      <c r="CK17" s="235"/>
      <c r="CL17" s="235"/>
      <c r="CM17" s="235"/>
      <c r="CN17" s="235"/>
      <c r="CO17" s="235"/>
      <c r="CP17" s="235"/>
      <c r="CQ17" s="235"/>
      <c r="CR17" s="235"/>
      <c r="CS17" s="235"/>
      <c r="CT17" s="235"/>
      <c r="CU17" s="235"/>
      <c r="CV17" s="236"/>
      <c r="CW17" s="237"/>
    </row>
    <row r="18" spans="1:101" ht="15.75" customHeight="1">
      <c r="A18" s="344"/>
      <c r="B18" s="236" t="s">
        <v>103</v>
      </c>
      <c r="C18" s="233">
        <v>0</v>
      </c>
      <c r="D18" s="249"/>
      <c r="E18" s="250"/>
      <c r="F18" s="257"/>
      <c r="G18" s="250"/>
      <c r="H18" s="257"/>
      <c r="I18" s="257"/>
      <c r="J18" s="250"/>
      <c r="K18" s="257"/>
      <c r="L18" s="257"/>
      <c r="M18" s="257"/>
      <c r="N18" s="257"/>
      <c r="O18" s="257"/>
      <c r="P18" s="250"/>
      <c r="Q18" s="250"/>
      <c r="R18" s="250"/>
      <c r="S18" s="250"/>
      <c r="T18" s="252"/>
      <c r="U18" s="249"/>
      <c r="V18" s="250"/>
      <c r="W18" s="250"/>
      <c r="X18" s="250"/>
      <c r="Y18" s="250"/>
      <c r="Z18" s="250"/>
      <c r="AA18" s="250"/>
      <c r="AB18" s="250"/>
      <c r="AC18" s="250"/>
      <c r="AD18" s="250"/>
      <c r="AE18" s="250"/>
      <c r="AF18" s="250"/>
      <c r="AG18" s="250"/>
      <c r="AH18" s="250"/>
      <c r="AI18" s="250"/>
      <c r="AJ18" s="250"/>
      <c r="AK18" s="250"/>
      <c r="AL18" s="250"/>
      <c r="AM18" s="250"/>
      <c r="AN18" s="250"/>
      <c r="AO18" s="250"/>
      <c r="AP18" s="250"/>
      <c r="AQ18" s="250"/>
      <c r="AR18" s="251"/>
      <c r="AS18" s="249"/>
      <c r="AT18" s="250"/>
      <c r="AU18" s="250"/>
      <c r="AV18" s="250"/>
      <c r="AW18" s="250"/>
      <c r="AX18" s="250"/>
      <c r="AY18" s="250"/>
      <c r="AZ18" s="250"/>
      <c r="BA18" s="250"/>
      <c r="BB18" s="252"/>
      <c r="BC18" s="249"/>
      <c r="BD18" s="250"/>
      <c r="BE18" s="250"/>
      <c r="BF18" s="250"/>
      <c r="BG18" s="250"/>
      <c r="BH18" s="250"/>
      <c r="BI18" s="250"/>
      <c r="BJ18" s="250"/>
      <c r="BK18" s="250"/>
      <c r="BL18" s="250"/>
      <c r="BM18" s="252"/>
      <c r="BN18" s="234"/>
      <c r="BO18" s="235"/>
      <c r="BP18" s="235"/>
      <c r="BQ18" s="235"/>
      <c r="BR18" s="235"/>
      <c r="BS18" s="235"/>
      <c r="BT18" s="250"/>
      <c r="BU18" s="235"/>
      <c r="BV18" s="235"/>
      <c r="BW18" s="235"/>
      <c r="BX18" s="235"/>
      <c r="BY18" s="235"/>
      <c r="BZ18" s="235"/>
      <c r="CA18" s="235"/>
      <c r="CB18" s="235"/>
      <c r="CC18" s="235"/>
      <c r="CD18" s="235"/>
      <c r="CE18" s="235"/>
      <c r="CF18" s="235"/>
      <c r="CG18" s="235"/>
      <c r="CH18" s="235"/>
      <c r="CI18" s="235"/>
      <c r="CJ18" s="235"/>
      <c r="CK18" s="235"/>
      <c r="CL18" s="235"/>
      <c r="CM18" s="235"/>
      <c r="CN18" s="235"/>
      <c r="CO18" s="235"/>
      <c r="CP18" s="235"/>
      <c r="CQ18" s="235"/>
      <c r="CR18" s="235"/>
      <c r="CS18" s="235"/>
      <c r="CT18" s="235"/>
      <c r="CU18" s="235"/>
      <c r="CV18" s="236"/>
      <c r="CW18" s="237"/>
    </row>
    <row r="19" spans="1:101" ht="15.75" customHeight="1">
      <c r="A19" s="344" t="s">
        <v>116</v>
      </c>
      <c r="B19" s="236" t="s">
        <v>117</v>
      </c>
      <c r="C19" s="233">
        <v>0</v>
      </c>
      <c r="D19" s="249"/>
      <c r="E19" s="250"/>
      <c r="F19" s="257"/>
      <c r="G19" s="250"/>
      <c r="H19" s="257"/>
      <c r="I19" s="257"/>
      <c r="J19" s="250"/>
      <c r="K19" s="257"/>
      <c r="L19" s="257"/>
      <c r="M19" s="257"/>
      <c r="N19" s="257"/>
      <c r="O19" s="257"/>
      <c r="P19" s="250"/>
      <c r="Q19" s="250"/>
      <c r="R19" s="250"/>
      <c r="S19" s="250"/>
      <c r="T19" s="252"/>
      <c r="U19" s="249"/>
      <c r="V19" s="250"/>
      <c r="W19" s="250"/>
      <c r="X19" s="250"/>
      <c r="Y19" s="250"/>
      <c r="Z19" s="250"/>
      <c r="AA19" s="250"/>
      <c r="AB19" s="250"/>
      <c r="AC19" s="250"/>
      <c r="AD19" s="250"/>
      <c r="AE19" s="250"/>
      <c r="AF19" s="250"/>
      <c r="AG19" s="250"/>
      <c r="AH19" s="250"/>
      <c r="AI19" s="250"/>
      <c r="AJ19" s="250"/>
      <c r="AK19" s="250"/>
      <c r="AL19" s="250"/>
      <c r="AM19" s="250"/>
      <c r="AN19" s="250"/>
      <c r="AO19" s="250"/>
      <c r="AP19" s="250"/>
      <c r="AQ19" s="250"/>
      <c r="AR19" s="251"/>
      <c r="AS19" s="249"/>
      <c r="AT19" s="250"/>
      <c r="AU19" s="250"/>
      <c r="AV19" s="250"/>
      <c r="AW19" s="250"/>
      <c r="AX19" s="250"/>
      <c r="AY19" s="250"/>
      <c r="AZ19" s="250"/>
      <c r="BA19" s="250"/>
      <c r="BB19" s="252"/>
      <c r="BC19" s="249"/>
      <c r="BD19" s="250"/>
      <c r="BE19" s="250"/>
      <c r="BF19" s="250"/>
      <c r="BG19" s="250"/>
      <c r="BH19" s="250"/>
      <c r="BI19" s="250"/>
      <c r="BJ19" s="250"/>
      <c r="BK19" s="250"/>
      <c r="BL19" s="250"/>
      <c r="BM19" s="252"/>
      <c r="BN19" s="234"/>
      <c r="BO19" s="235"/>
      <c r="BP19" s="235"/>
      <c r="BQ19" s="235"/>
      <c r="BR19" s="235"/>
      <c r="BS19" s="235"/>
      <c r="BT19" s="250"/>
      <c r="BU19" s="235"/>
      <c r="BV19" s="235"/>
      <c r="BW19" s="235"/>
      <c r="BX19" s="235"/>
      <c r="BY19" s="235"/>
      <c r="BZ19" s="235"/>
      <c r="CA19" s="235"/>
      <c r="CB19" s="235"/>
      <c r="CC19" s="235"/>
      <c r="CD19" s="235"/>
      <c r="CE19" s="235"/>
      <c r="CF19" s="235"/>
      <c r="CG19" s="235"/>
      <c r="CH19" s="235"/>
      <c r="CI19" s="235"/>
      <c r="CJ19" s="235"/>
      <c r="CK19" s="235"/>
      <c r="CL19" s="235"/>
      <c r="CM19" s="235"/>
      <c r="CN19" s="235"/>
      <c r="CO19" s="235"/>
      <c r="CP19" s="235"/>
      <c r="CQ19" s="235"/>
      <c r="CR19" s="235"/>
      <c r="CS19" s="235"/>
      <c r="CT19" s="235"/>
      <c r="CU19" s="235"/>
      <c r="CV19" s="236"/>
      <c r="CW19" s="237"/>
    </row>
    <row r="20" spans="1:101" ht="15.75" customHeight="1">
      <c r="A20" s="344" t="s">
        <v>118</v>
      </c>
      <c r="B20" s="236" t="s">
        <v>103</v>
      </c>
      <c r="C20" s="233">
        <v>0</v>
      </c>
      <c r="D20" s="249"/>
      <c r="E20" s="250"/>
      <c r="F20" s="257"/>
      <c r="G20" s="250"/>
      <c r="H20" s="257"/>
      <c r="I20" s="257"/>
      <c r="J20" s="250"/>
      <c r="K20" s="257"/>
      <c r="L20" s="257"/>
      <c r="M20" s="257"/>
      <c r="N20" s="257"/>
      <c r="O20" s="257"/>
      <c r="P20" s="250"/>
      <c r="Q20" s="250"/>
      <c r="R20" s="250"/>
      <c r="S20" s="250"/>
      <c r="T20" s="252"/>
      <c r="U20" s="249"/>
      <c r="V20" s="250"/>
      <c r="W20" s="250"/>
      <c r="X20" s="250"/>
      <c r="Y20" s="250"/>
      <c r="Z20" s="250"/>
      <c r="AA20" s="250"/>
      <c r="AB20" s="250"/>
      <c r="AC20" s="250"/>
      <c r="AD20" s="250"/>
      <c r="AE20" s="250"/>
      <c r="AF20" s="250"/>
      <c r="AG20" s="250"/>
      <c r="AH20" s="250"/>
      <c r="AI20" s="250"/>
      <c r="AJ20" s="250"/>
      <c r="AK20" s="250"/>
      <c r="AL20" s="250"/>
      <c r="AM20" s="250"/>
      <c r="AN20" s="250"/>
      <c r="AO20" s="250"/>
      <c r="AP20" s="250"/>
      <c r="AQ20" s="250"/>
      <c r="AR20" s="251"/>
      <c r="AS20" s="249"/>
      <c r="AT20" s="250"/>
      <c r="AU20" s="250"/>
      <c r="AV20" s="250"/>
      <c r="AW20" s="250"/>
      <c r="AX20" s="250"/>
      <c r="AY20" s="250"/>
      <c r="AZ20" s="250"/>
      <c r="BA20" s="250"/>
      <c r="BB20" s="252"/>
      <c r="BC20" s="249"/>
      <c r="BD20" s="250"/>
      <c r="BE20" s="250"/>
      <c r="BF20" s="250"/>
      <c r="BG20" s="250"/>
      <c r="BH20" s="250"/>
      <c r="BI20" s="250"/>
      <c r="BJ20" s="250"/>
      <c r="BK20" s="250"/>
      <c r="BL20" s="250"/>
      <c r="BM20" s="252"/>
      <c r="BN20" s="234"/>
      <c r="BO20" s="235"/>
      <c r="BP20" s="235"/>
      <c r="BQ20" s="235"/>
      <c r="BR20" s="235"/>
      <c r="BS20" s="235"/>
      <c r="BT20" s="250"/>
      <c r="BU20" s="235"/>
      <c r="BV20" s="235"/>
      <c r="BW20" s="235"/>
      <c r="BX20" s="235"/>
      <c r="BY20" s="235"/>
      <c r="BZ20" s="235"/>
      <c r="CA20" s="235"/>
      <c r="CB20" s="235"/>
      <c r="CC20" s="235"/>
      <c r="CD20" s="235"/>
      <c r="CE20" s="235"/>
      <c r="CF20" s="235"/>
      <c r="CG20" s="235"/>
      <c r="CH20" s="235"/>
      <c r="CI20" s="235"/>
      <c r="CJ20" s="235"/>
      <c r="CK20" s="235"/>
      <c r="CL20" s="235"/>
      <c r="CM20" s="235"/>
      <c r="CN20" s="235"/>
      <c r="CO20" s="235"/>
      <c r="CP20" s="235"/>
      <c r="CQ20" s="235"/>
      <c r="CR20" s="235"/>
      <c r="CS20" s="235"/>
      <c r="CT20" s="235"/>
      <c r="CU20" s="235"/>
      <c r="CV20" s="236"/>
      <c r="CW20" s="237"/>
    </row>
    <row r="21" spans="1:101" ht="15.75" customHeight="1">
      <c r="A21" s="344" t="s">
        <v>119</v>
      </c>
      <c r="B21" s="236" t="s">
        <v>117</v>
      </c>
      <c r="C21" s="233">
        <v>0</v>
      </c>
      <c r="D21" s="249"/>
      <c r="E21" s="250"/>
      <c r="F21" s="257"/>
      <c r="G21" s="250"/>
      <c r="H21" s="257"/>
      <c r="I21" s="257"/>
      <c r="J21" s="250"/>
      <c r="K21" s="257"/>
      <c r="L21" s="257"/>
      <c r="M21" s="257"/>
      <c r="N21" s="257"/>
      <c r="O21" s="257"/>
      <c r="P21" s="250"/>
      <c r="Q21" s="250"/>
      <c r="R21" s="250"/>
      <c r="S21" s="250"/>
      <c r="T21" s="252"/>
      <c r="U21" s="249"/>
      <c r="V21" s="250"/>
      <c r="W21" s="250"/>
      <c r="X21" s="250"/>
      <c r="Y21" s="250"/>
      <c r="Z21" s="250"/>
      <c r="AA21" s="250"/>
      <c r="AB21" s="250"/>
      <c r="AC21" s="250"/>
      <c r="AD21" s="250"/>
      <c r="AE21" s="250"/>
      <c r="AF21" s="250"/>
      <c r="AG21" s="250"/>
      <c r="AH21" s="250"/>
      <c r="AI21" s="250"/>
      <c r="AJ21" s="250"/>
      <c r="AK21" s="250"/>
      <c r="AL21" s="250"/>
      <c r="AM21" s="250"/>
      <c r="AN21" s="250"/>
      <c r="AO21" s="250"/>
      <c r="AP21" s="250"/>
      <c r="AQ21" s="250"/>
      <c r="AR21" s="251"/>
      <c r="AS21" s="249"/>
      <c r="AT21" s="250"/>
      <c r="AU21" s="250"/>
      <c r="AV21" s="250"/>
      <c r="AW21" s="250"/>
      <c r="AX21" s="250"/>
      <c r="AY21" s="250"/>
      <c r="AZ21" s="250"/>
      <c r="BA21" s="250"/>
      <c r="BB21" s="252"/>
      <c r="BC21" s="249"/>
      <c r="BD21" s="250"/>
      <c r="BE21" s="250"/>
      <c r="BF21" s="250"/>
      <c r="BG21" s="250"/>
      <c r="BH21" s="250"/>
      <c r="BI21" s="250"/>
      <c r="BJ21" s="250"/>
      <c r="BK21" s="250"/>
      <c r="BL21" s="250"/>
      <c r="BM21" s="252"/>
      <c r="BN21" s="234"/>
      <c r="BO21" s="235"/>
      <c r="BP21" s="235"/>
      <c r="BQ21" s="235"/>
      <c r="BR21" s="235"/>
      <c r="BS21" s="235"/>
      <c r="BT21" s="250"/>
      <c r="BU21" s="235"/>
      <c r="BV21" s="235"/>
      <c r="BW21" s="235"/>
      <c r="BX21" s="235"/>
      <c r="BY21" s="235"/>
      <c r="BZ21" s="235"/>
      <c r="CA21" s="235"/>
      <c r="CB21" s="235"/>
      <c r="CC21" s="235"/>
      <c r="CD21" s="235"/>
      <c r="CE21" s="235"/>
      <c r="CF21" s="235"/>
      <c r="CG21" s="235"/>
      <c r="CH21" s="235"/>
      <c r="CI21" s="235"/>
      <c r="CJ21" s="235"/>
      <c r="CK21" s="235"/>
      <c r="CL21" s="235"/>
      <c r="CM21" s="235"/>
      <c r="CN21" s="235"/>
      <c r="CO21" s="235"/>
      <c r="CP21" s="235"/>
      <c r="CQ21" s="235"/>
      <c r="CR21" s="235"/>
      <c r="CS21" s="235"/>
      <c r="CT21" s="235"/>
      <c r="CU21" s="235"/>
      <c r="CV21" s="236"/>
      <c r="CW21" s="237"/>
    </row>
    <row r="22" spans="1:101" ht="15.75" customHeight="1">
      <c r="A22" s="344" t="s">
        <v>120</v>
      </c>
      <c r="B22" s="236" t="s">
        <v>103</v>
      </c>
      <c r="C22" s="233">
        <v>0</v>
      </c>
      <c r="D22" s="249"/>
      <c r="E22" s="250"/>
      <c r="F22" s="257"/>
      <c r="G22" s="250"/>
      <c r="H22" s="257"/>
      <c r="I22" s="257"/>
      <c r="J22" s="250"/>
      <c r="K22" s="257"/>
      <c r="L22" s="257"/>
      <c r="M22" s="257"/>
      <c r="N22" s="257"/>
      <c r="O22" s="257"/>
      <c r="P22" s="250"/>
      <c r="Q22" s="250"/>
      <c r="R22" s="250"/>
      <c r="S22" s="250"/>
      <c r="T22" s="252"/>
      <c r="U22" s="249"/>
      <c r="V22" s="250"/>
      <c r="W22" s="250"/>
      <c r="X22" s="250"/>
      <c r="Y22" s="250"/>
      <c r="Z22" s="250"/>
      <c r="AA22" s="250"/>
      <c r="AB22" s="250"/>
      <c r="AC22" s="250"/>
      <c r="AD22" s="250"/>
      <c r="AE22" s="250"/>
      <c r="AF22" s="250"/>
      <c r="AG22" s="250"/>
      <c r="AH22" s="250"/>
      <c r="AI22" s="250"/>
      <c r="AJ22" s="250"/>
      <c r="AK22" s="250"/>
      <c r="AL22" s="250"/>
      <c r="AM22" s="250"/>
      <c r="AN22" s="250"/>
      <c r="AO22" s="250"/>
      <c r="AP22" s="250"/>
      <c r="AQ22" s="250"/>
      <c r="AR22" s="251"/>
      <c r="AS22" s="249"/>
      <c r="AT22" s="250"/>
      <c r="AU22" s="250"/>
      <c r="AV22" s="250"/>
      <c r="AW22" s="250"/>
      <c r="AX22" s="250"/>
      <c r="AY22" s="250"/>
      <c r="AZ22" s="250"/>
      <c r="BA22" s="250"/>
      <c r="BB22" s="252"/>
      <c r="BC22" s="249"/>
      <c r="BD22" s="250"/>
      <c r="BE22" s="250"/>
      <c r="BF22" s="250"/>
      <c r="BG22" s="250"/>
      <c r="BH22" s="250"/>
      <c r="BI22" s="250"/>
      <c r="BJ22" s="250"/>
      <c r="BK22" s="250"/>
      <c r="BL22" s="250"/>
      <c r="BM22" s="252"/>
      <c r="BN22" s="234"/>
      <c r="BO22" s="235"/>
      <c r="BP22" s="235"/>
      <c r="BQ22" s="235"/>
      <c r="BR22" s="235"/>
      <c r="BS22" s="235"/>
      <c r="BT22" s="250"/>
      <c r="BU22" s="235"/>
      <c r="BV22" s="235"/>
      <c r="BW22" s="235"/>
      <c r="BX22" s="235"/>
      <c r="BY22" s="235"/>
      <c r="BZ22" s="235"/>
      <c r="CA22" s="235"/>
      <c r="CB22" s="235"/>
      <c r="CC22" s="235"/>
      <c r="CD22" s="235"/>
      <c r="CE22" s="235"/>
      <c r="CF22" s="235"/>
      <c r="CG22" s="235"/>
      <c r="CH22" s="235"/>
      <c r="CI22" s="235"/>
      <c r="CJ22" s="235"/>
      <c r="CK22" s="235"/>
      <c r="CL22" s="235"/>
      <c r="CM22" s="235"/>
      <c r="CN22" s="235"/>
      <c r="CO22" s="235"/>
      <c r="CP22" s="235"/>
      <c r="CQ22" s="235"/>
      <c r="CR22" s="235"/>
      <c r="CS22" s="235"/>
      <c r="CT22" s="235"/>
      <c r="CU22" s="235"/>
      <c r="CV22" s="236"/>
      <c r="CW22" s="237"/>
    </row>
    <row r="23" spans="1:101" ht="15.75" customHeight="1">
      <c r="A23" s="344" t="s">
        <v>121</v>
      </c>
      <c r="B23" s="236" t="s">
        <v>122</v>
      </c>
      <c r="C23" s="233">
        <v>0</v>
      </c>
      <c r="D23" s="249"/>
      <c r="E23" s="250"/>
      <c r="F23" s="257"/>
      <c r="G23" s="250"/>
      <c r="H23" s="257"/>
      <c r="I23" s="257"/>
      <c r="J23" s="250"/>
      <c r="K23" s="257"/>
      <c r="L23" s="257"/>
      <c r="M23" s="257"/>
      <c r="N23" s="257"/>
      <c r="O23" s="257"/>
      <c r="P23" s="250"/>
      <c r="Q23" s="250"/>
      <c r="R23" s="250"/>
      <c r="S23" s="250"/>
      <c r="T23" s="252"/>
      <c r="U23" s="249"/>
      <c r="V23" s="250"/>
      <c r="W23" s="250"/>
      <c r="X23" s="250"/>
      <c r="Y23" s="250"/>
      <c r="Z23" s="250"/>
      <c r="AA23" s="250"/>
      <c r="AB23" s="250"/>
      <c r="AC23" s="250"/>
      <c r="AD23" s="250"/>
      <c r="AE23" s="250"/>
      <c r="AF23" s="250"/>
      <c r="AG23" s="250"/>
      <c r="AH23" s="250"/>
      <c r="AI23" s="250"/>
      <c r="AJ23" s="250"/>
      <c r="AK23" s="250"/>
      <c r="AL23" s="250"/>
      <c r="AM23" s="250"/>
      <c r="AN23" s="250"/>
      <c r="AO23" s="250"/>
      <c r="AP23" s="250"/>
      <c r="AQ23" s="250"/>
      <c r="AR23" s="251"/>
      <c r="AS23" s="249"/>
      <c r="AT23" s="250"/>
      <c r="AU23" s="250"/>
      <c r="AV23" s="250"/>
      <c r="AW23" s="250"/>
      <c r="AX23" s="250"/>
      <c r="AY23" s="250"/>
      <c r="AZ23" s="250"/>
      <c r="BA23" s="250"/>
      <c r="BB23" s="252"/>
      <c r="BC23" s="249"/>
      <c r="BD23" s="250"/>
      <c r="BE23" s="250"/>
      <c r="BF23" s="250"/>
      <c r="BG23" s="250"/>
      <c r="BH23" s="250"/>
      <c r="BI23" s="250"/>
      <c r="BJ23" s="250"/>
      <c r="BK23" s="250"/>
      <c r="BL23" s="250"/>
      <c r="BM23" s="252"/>
      <c r="BN23" s="234"/>
      <c r="BO23" s="235"/>
      <c r="BP23" s="235"/>
      <c r="BQ23" s="235"/>
      <c r="BR23" s="235"/>
      <c r="BS23" s="235"/>
      <c r="BT23" s="250"/>
      <c r="BU23" s="235"/>
      <c r="BV23" s="235"/>
      <c r="BW23" s="235"/>
      <c r="BX23" s="235"/>
      <c r="BY23" s="235"/>
      <c r="BZ23" s="235"/>
      <c r="CA23" s="235"/>
      <c r="CB23" s="235"/>
      <c r="CC23" s="235"/>
      <c r="CD23" s="235"/>
      <c r="CE23" s="235"/>
      <c r="CF23" s="235"/>
      <c r="CG23" s="235"/>
      <c r="CH23" s="235"/>
      <c r="CI23" s="235"/>
      <c r="CJ23" s="235"/>
      <c r="CK23" s="235"/>
      <c r="CL23" s="235"/>
      <c r="CM23" s="235"/>
      <c r="CN23" s="235"/>
      <c r="CO23" s="235"/>
      <c r="CP23" s="235"/>
      <c r="CQ23" s="235"/>
      <c r="CR23" s="235"/>
      <c r="CS23" s="235"/>
      <c r="CT23" s="235"/>
      <c r="CU23" s="235"/>
      <c r="CV23" s="236"/>
      <c r="CW23" s="237"/>
    </row>
    <row r="24" spans="1:101" ht="15.75" customHeight="1">
      <c r="A24" s="344"/>
      <c r="B24" s="236" t="s">
        <v>103</v>
      </c>
      <c r="C24" s="233">
        <v>0</v>
      </c>
      <c r="D24" s="249"/>
      <c r="E24" s="250"/>
      <c r="F24" s="257"/>
      <c r="G24" s="250"/>
      <c r="H24" s="257"/>
      <c r="I24" s="257"/>
      <c r="J24" s="250"/>
      <c r="K24" s="257"/>
      <c r="L24" s="257"/>
      <c r="M24" s="257"/>
      <c r="N24" s="257"/>
      <c r="O24" s="257"/>
      <c r="P24" s="250"/>
      <c r="Q24" s="250"/>
      <c r="R24" s="250"/>
      <c r="S24" s="250"/>
      <c r="T24" s="252"/>
      <c r="U24" s="249"/>
      <c r="V24" s="250"/>
      <c r="W24" s="250"/>
      <c r="X24" s="250"/>
      <c r="Y24" s="250"/>
      <c r="Z24" s="250"/>
      <c r="AA24" s="250"/>
      <c r="AB24" s="250"/>
      <c r="AC24" s="250"/>
      <c r="AD24" s="250"/>
      <c r="AE24" s="250"/>
      <c r="AF24" s="250"/>
      <c r="AG24" s="250"/>
      <c r="AH24" s="250"/>
      <c r="AI24" s="250"/>
      <c r="AJ24" s="250"/>
      <c r="AK24" s="250"/>
      <c r="AL24" s="250"/>
      <c r="AM24" s="250"/>
      <c r="AN24" s="250"/>
      <c r="AO24" s="250"/>
      <c r="AP24" s="250"/>
      <c r="AQ24" s="250"/>
      <c r="AR24" s="251"/>
      <c r="AS24" s="249"/>
      <c r="AT24" s="250"/>
      <c r="AU24" s="250"/>
      <c r="AV24" s="250"/>
      <c r="AW24" s="250"/>
      <c r="AX24" s="250"/>
      <c r="AY24" s="250"/>
      <c r="AZ24" s="250"/>
      <c r="BA24" s="250"/>
      <c r="BB24" s="252"/>
      <c r="BC24" s="249"/>
      <c r="BD24" s="250"/>
      <c r="BE24" s="250"/>
      <c r="BF24" s="250"/>
      <c r="BG24" s="250"/>
      <c r="BH24" s="250"/>
      <c r="BI24" s="250"/>
      <c r="BJ24" s="250"/>
      <c r="BK24" s="250"/>
      <c r="BL24" s="250"/>
      <c r="BM24" s="252"/>
      <c r="BN24" s="234"/>
      <c r="BO24" s="235"/>
      <c r="BP24" s="235"/>
      <c r="BQ24" s="235"/>
      <c r="BR24" s="235"/>
      <c r="BS24" s="235"/>
      <c r="BT24" s="250"/>
      <c r="BU24" s="235"/>
      <c r="BV24" s="235"/>
      <c r="BW24" s="235"/>
      <c r="BX24" s="235"/>
      <c r="BY24" s="235"/>
      <c r="BZ24" s="235"/>
      <c r="CA24" s="235"/>
      <c r="CB24" s="235"/>
      <c r="CC24" s="235"/>
      <c r="CD24" s="235"/>
      <c r="CE24" s="235"/>
      <c r="CF24" s="235"/>
      <c r="CG24" s="235"/>
      <c r="CH24" s="235"/>
      <c r="CI24" s="235"/>
      <c r="CJ24" s="235"/>
      <c r="CK24" s="235"/>
      <c r="CL24" s="235"/>
      <c r="CM24" s="235"/>
      <c r="CN24" s="235"/>
      <c r="CO24" s="235"/>
      <c r="CP24" s="235"/>
      <c r="CQ24" s="235"/>
      <c r="CR24" s="235"/>
      <c r="CS24" s="235"/>
      <c r="CT24" s="235"/>
      <c r="CU24" s="235"/>
      <c r="CV24" s="236"/>
      <c r="CW24" s="237"/>
    </row>
    <row r="25" spans="1:101" ht="15.75" customHeight="1">
      <c r="A25" s="344" t="s">
        <v>123</v>
      </c>
      <c r="B25" s="236" t="s">
        <v>103</v>
      </c>
      <c r="C25" s="233">
        <v>0</v>
      </c>
      <c r="D25" s="378"/>
      <c r="E25" s="379"/>
      <c r="F25" s="379"/>
      <c r="G25" s="379"/>
      <c r="H25" s="379"/>
      <c r="I25" s="379"/>
      <c r="J25" s="379"/>
      <c r="K25" s="379"/>
      <c r="L25" s="379"/>
      <c r="M25" s="379"/>
      <c r="N25" s="379"/>
      <c r="O25" s="379"/>
      <c r="P25" s="379"/>
      <c r="Q25" s="379"/>
      <c r="R25" s="379"/>
      <c r="S25" s="379"/>
      <c r="T25" s="266"/>
      <c r="U25" s="378"/>
      <c r="V25" s="379"/>
      <c r="W25" s="379"/>
      <c r="X25" s="379"/>
      <c r="Y25" s="379"/>
      <c r="Z25" s="379"/>
      <c r="AA25" s="379"/>
      <c r="AB25" s="379"/>
      <c r="AC25" s="379"/>
      <c r="AD25" s="379"/>
      <c r="AE25" s="379"/>
      <c r="AF25" s="379"/>
      <c r="AG25" s="379"/>
      <c r="AH25" s="379"/>
      <c r="AI25" s="379"/>
      <c r="AJ25" s="379"/>
      <c r="AK25" s="379"/>
      <c r="AL25" s="379"/>
      <c r="AM25" s="379"/>
      <c r="AN25" s="379"/>
      <c r="AO25" s="379"/>
      <c r="AP25" s="379"/>
      <c r="AQ25" s="379"/>
      <c r="AR25" s="266"/>
      <c r="AS25" s="378"/>
      <c r="AT25" s="379"/>
      <c r="AU25" s="379"/>
      <c r="AV25" s="379"/>
      <c r="AW25" s="379"/>
      <c r="AX25" s="379"/>
      <c r="AY25" s="379"/>
      <c r="AZ25" s="379"/>
      <c r="BA25" s="379"/>
      <c r="BB25" s="266"/>
      <c r="BC25" s="378"/>
      <c r="BD25" s="379"/>
      <c r="BE25" s="379"/>
      <c r="BF25" s="379"/>
      <c r="BG25" s="379"/>
      <c r="BH25" s="379"/>
      <c r="BI25" s="379"/>
      <c r="BJ25" s="379"/>
      <c r="BK25" s="379"/>
      <c r="BL25" s="379"/>
      <c r="BM25" s="266"/>
      <c r="BN25" s="378"/>
      <c r="BO25" s="379"/>
      <c r="BP25" s="379"/>
      <c r="BQ25" s="379"/>
      <c r="BR25" s="379"/>
      <c r="BS25" s="379"/>
      <c r="BT25" s="379"/>
      <c r="BU25" s="379"/>
      <c r="BV25" s="379"/>
      <c r="BW25" s="379"/>
      <c r="BX25" s="379"/>
      <c r="BY25" s="379"/>
      <c r="BZ25" s="379"/>
      <c r="CA25" s="379"/>
      <c r="CB25" s="379"/>
      <c r="CC25" s="379"/>
      <c r="CD25" s="379"/>
      <c r="CE25" s="379"/>
      <c r="CF25" s="379"/>
      <c r="CG25" s="379"/>
      <c r="CH25" s="379"/>
      <c r="CI25" s="379"/>
      <c r="CJ25" s="379"/>
      <c r="CK25" s="379"/>
      <c r="CL25" s="379"/>
      <c r="CM25" s="379"/>
      <c r="CN25" s="379"/>
      <c r="CO25" s="379"/>
      <c r="CP25" s="379"/>
      <c r="CQ25" s="379"/>
      <c r="CR25" s="379"/>
      <c r="CS25" s="379"/>
      <c r="CT25" s="379"/>
      <c r="CU25" s="379"/>
      <c r="CV25" s="379"/>
      <c r="CW25" s="266"/>
    </row>
    <row r="26" spans="1:101" ht="16.5" customHeight="1">
      <c r="A26" s="488" t="s">
        <v>124</v>
      </c>
      <c r="B26" s="241" t="s">
        <v>105</v>
      </c>
      <c r="C26" s="268">
        <v>8</v>
      </c>
      <c r="D26" s="269"/>
      <c r="E26" s="260"/>
      <c r="F26" s="333"/>
      <c r="G26" s="260"/>
      <c r="H26" s="333"/>
      <c r="I26" s="333"/>
      <c r="J26" s="260"/>
      <c r="K26" s="333"/>
      <c r="L26" s="333"/>
      <c r="M26" s="333"/>
      <c r="N26" s="333"/>
      <c r="O26" s="333">
        <v>0</v>
      </c>
      <c r="P26" s="260"/>
      <c r="Q26" s="260"/>
      <c r="R26" s="260">
        <v>1</v>
      </c>
      <c r="S26" s="260"/>
      <c r="T26" s="281"/>
      <c r="U26" s="269"/>
      <c r="V26" s="260"/>
      <c r="W26" s="260"/>
      <c r="X26" s="260"/>
      <c r="Y26" s="260"/>
      <c r="Z26" s="260"/>
      <c r="AA26" s="260"/>
      <c r="AB26" s="260"/>
      <c r="AC26" s="260"/>
      <c r="AD26" s="260"/>
      <c r="AE26" s="260"/>
      <c r="AF26" s="260"/>
      <c r="AG26" s="260"/>
      <c r="AH26" s="260"/>
      <c r="AI26" s="260">
        <v>1</v>
      </c>
      <c r="AJ26" s="260"/>
      <c r="AK26" s="260"/>
      <c r="AL26" s="260"/>
      <c r="AM26" s="260">
        <v>1</v>
      </c>
      <c r="AN26" s="260"/>
      <c r="AO26" s="260">
        <v>1</v>
      </c>
      <c r="AP26" s="260"/>
      <c r="AQ26" s="260"/>
      <c r="AR26" s="334"/>
      <c r="AS26" s="269"/>
      <c r="AT26" s="260"/>
      <c r="AU26" s="260"/>
      <c r="AV26" s="260"/>
      <c r="AW26" s="260"/>
      <c r="AX26" s="260"/>
      <c r="AY26" s="260"/>
      <c r="AZ26" s="260"/>
      <c r="BA26" s="260"/>
      <c r="BB26" s="281"/>
      <c r="BC26" s="269"/>
      <c r="BD26" s="260"/>
      <c r="BE26" s="260"/>
      <c r="BF26" s="260"/>
      <c r="BG26" s="260"/>
      <c r="BH26" s="260"/>
      <c r="BI26" s="260"/>
      <c r="BJ26" s="260"/>
      <c r="BK26" s="260"/>
      <c r="BL26" s="260"/>
      <c r="BM26" s="281"/>
      <c r="BN26" s="269"/>
      <c r="BO26" s="260"/>
      <c r="BP26" s="260"/>
      <c r="BQ26" s="260"/>
      <c r="BR26" s="260"/>
      <c r="BS26" s="260"/>
      <c r="BT26" s="260"/>
      <c r="BU26" s="260"/>
      <c r="BV26" s="260"/>
      <c r="BW26" s="260"/>
      <c r="BX26" s="260">
        <v>0</v>
      </c>
      <c r="BY26" s="260">
        <v>1</v>
      </c>
      <c r="BZ26" s="260">
        <v>1</v>
      </c>
      <c r="CA26" s="260">
        <v>1</v>
      </c>
      <c r="CB26" s="260">
        <v>1</v>
      </c>
      <c r="CC26" s="260"/>
      <c r="CD26" s="260"/>
      <c r="CE26" s="260"/>
      <c r="CF26" s="260"/>
      <c r="CG26" s="260"/>
      <c r="CH26" s="260"/>
      <c r="CI26" s="260"/>
      <c r="CJ26" s="260"/>
      <c r="CK26" s="260"/>
      <c r="CL26" s="260"/>
      <c r="CM26" s="260"/>
      <c r="CN26" s="260"/>
      <c r="CO26" s="260"/>
      <c r="CP26" s="260"/>
      <c r="CQ26" s="260"/>
      <c r="CR26" s="260"/>
      <c r="CS26" s="260"/>
      <c r="CT26" s="260"/>
      <c r="CU26" s="260"/>
      <c r="CV26" s="270"/>
      <c r="CW26" s="334"/>
    </row>
    <row r="27" spans="1:101" ht="15.75">
      <c r="A27" s="488"/>
      <c r="B27" s="261" t="s">
        <v>103</v>
      </c>
      <c r="C27" s="233">
        <v>4956.1500000000005</v>
      </c>
      <c r="D27" s="378">
        <v>0</v>
      </c>
      <c r="E27" s="379">
        <v>0</v>
      </c>
      <c r="F27" s="379">
        <v>0</v>
      </c>
      <c r="G27" s="379">
        <v>0</v>
      </c>
      <c r="H27" s="379">
        <v>0</v>
      </c>
      <c r="I27" s="379">
        <v>0</v>
      </c>
      <c r="J27" s="379">
        <v>0</v>
      </c>
      <c r="K27" s="379">
        <v>0</v>
      </c>
      <c r="L27" s="379">
        <v>0</v>
      </c>
      <c r="M27" s="379">
        <v>0</v>
      </c>
      <c r="N27" s="379">
        <v>0</v>
      </c>
      <c r="O27" s="379">
        <v>439.63</v>
      </c>
      <c r="P27" s="379">
        <v>0</v>
      </c>
      <c r="Q27" s="379">
        <v>0</v>
      </c>
      <c r="R27" s="379">
        <v>681.8</v>
      </c>
      <c r="S27" s="379">
        <v>0</v>
      </c>
      <c r="T27" s="266">
        <v>0</v>
      </c>
      <c r="U27" s="378">
        <v>0</v>
      </c>
      <c r="V27" s="379">
        <v>0</v>
      </c>
      <c r="W27" s="379">
        <v>0</v>
      </c>
      <c r="X27" s="379">
        <v>0</v>
      </c>
      <c r="Y27" s="379">
        <v>0</v>
      </c>
      <c r="Z27" s="379">
        <v>0</v>
      </c>
      <c r="AA27" s="379">
        <v>0</v>
      </c>
      <c r="AB27" s="379">
        <v>0</v>
      </c>
      <c r="AC27" s="379">
        <v>0</v>
      </c>
      <c r="AD27" s="379">
        <v>0</v>
      </c>
      <c r="AE27" s="379">
        <v>0</v>
      </c>
      <c r="AF27" s="379">
        <v>0</v>
      </c>
      <c r="AG27" s="379">
        <v>0</v>
      </c>
      <c r="AH27" s="379">
        <v>0</v>
      </c>
      <c r="AI27" s="379">
        <v>697.83</v>
      </c>
      <c r="AJ27" s="379">
        <v>0</v>
      </c>
      <c r="AK27" s="379">
        <v>0</v>
      </c>
      <c r="AL27" s="379">
        <v>0</v>
      </c>
      <c r="AM27" s="379">
        <v>95.41</v>
      </c>
      <c r="AN27" s="379">
        <v>0</v>
      </c>
      <c r="AO27" s="379">
        <v>22.71</v>
      </c>
      <c r="AP27" s="379">
        <v>0</v>
      </c>
      <c r="AQ27" s="379">
        <v>0</v>
      </c>
      <c r="AR27" s="266">
        <v>0</v>
      </c>
      <c r="AS27" s="378">
        <v>0</v>
      </c>
      <c r="AT27" s="379">
        <v>0</v>
      </c>
      <c r="AU27" s="379">
        <v>0</v>
      </c>
      <c r="AV27" s="379">
        <v>0</v>
      </c>
      <c r="AW27" s="379">
        <v>0</v>
      </c>
      <c r="AX27" s="379">
        <v>0</v>
      </c>
      <c r="AY27" s="379">
        <v>0</v>
      </c>
      <c r="AZ27" s="379">
        <v>0</v>
      </c>
      <c r="BA27" s="379">
        <v>0</v>
      </c>
      <c r="BB27" s="266">
        <v>0</v>
      </c>
      <c r="BC27" s="378">
        <v>0</v>
      </c>
      <c r="BD27" s="379">
        <v>0</v>
      </c>
      <c r="BE27" s="379">
        <v>0</v>
      </c>
      <c r="BF27" s="379">
        <v>0</v>
      </c>
      <c r="BG27" s="379">
        <v>0</v>
      </c>
      <c r="BH27" s="379">
        <v>0</v>
      </c>
      <c r="BI27" s="379">
        <v>0</v>
      </c>
      <c r="BJ27" s="379">
        <v>0</v>
      </c>
      <c r="BK27" s="379">
        <v>0</v>
      </c>
      <c r="BL27" s="379">
        <v>0</v>
      </c>
      <c r="BM27" s="266">
        <v>0</v>
      </c>
      <c r="BN27" s="378">
        <v>0</v>
      </c>
      <c r="BO27" s="379">
        <v>0</v>
      </c>
      <c r="BP27" s="379">
        <v>0</v>
      </c>
      <c r="BQ27" s="379">
        <v>0</v>
      </c>
      <c r="BR27" s="379">
        <v>0</v>
      </c>
      <c r="BS27" s="379">
        <v>0</v>
      </c>
      <c r="BT27" s="379">
        <v>0</v>
      </c>
      <c r="BU27" s="379">
        <v>0</v>
      </c>
      <c r="BV27" s="379">
        <v>0</v>
      </c>
      <c r="BW27" s="379">
        <v>0</v>
      </c>
      <c r="BX27" s="379">
        <v>287.93</v>
      </c>
      <c r="BY27" s="379">
        <v>1448.8999999999999</v>
      </c>
      <c r="BZ27" s="379">
        <v>269.64999999999998</v>
      </c>
      <c r="CA27" s="379">
        <v>246.55</v>
      </c>
      <c r="CB27" s="379">
        <v>765.74</v>
      </c>
      <c r="CC27" s="379">
        <v>0</v>
      </c>
      <c r="CD27" s="379">
        <v>0</v>
      </c>
      <c r="CE27" s="379">
        <v>0</v>
      </c>
      <c r="CF27" s="379">
        <v>0</v>
      </c>
      <c r="CG27" s="379">
        <v>0</v>
      </c>
      <c r="CH27" s="379">
        <v>0</v>
      </c>
      <c r="CI27" s="379">
        <v>0</v>
      </c>
      <c r="CJ27" s="379">
        <v>0</v>
      </c>
      <c r="CK27" s="379">
        <v>0</v>
      </c>
      <c r="CL27" s="379">
        <v>0</v>
      </c>
      <c r="CM27" s="379">
        <v>0</v>
      </c>
      <c r="CN27" s="379">
        <v>0</v>
      </c>
      <c r="CO27" s="379">
        <v>0</v>
      </c>
      <c r="CP27" s="379">
        <v>0</v>
      </c>
      <c r="CQ27" s="379">
        <v>0</v>
      </c>
      <c r="CR27" s="379">
        <v>0</v>
      </c>
      <c r="CS27" s="379">
        <v>0</v>
      </c>
      <c r="CT27" s="379">
        <v>0</v>
      </c>
      <c r="CU27" s="379">
        <v>0</v>
      </c>
      <c r="CV27" s="379">
        <v>0</v>
      </c>
      <c r="CW27" s="266">
        <v>0</v>
      </c>
    </row>
    <row r="28" spans="1:101" ht="15.75">
      <c r="A28" s="489" t="s">
        <v>125</v>
      </c>
      <c r="B28" s="261" t="s">
        <v>107</v>
      </c>
      <c r="C28" s="265">
        <v>3.5518000000000005</v>
      </c>
      <c r="D28" s="249"/>
      <c r="E28" s="250"/>
      <c r="F28" s="257"/>
      <c r="G28" s="250"/>
      <c r="H28" s="257"/>
      <c r="I28" s="257"/>
      <c r="J28" s="250"/>
      <c r="K28" s="257"/>
      <c r="L28" s="257"/>
      <c r="M28" s="257"/>
      <c r="N28" s="368"/>
      <c r="O28" s="385">
        <v>1.506</v>
      </c>
      <c r="P28" s="367"/>
      <c r="Q28" s="370"/>
      <c r="R28" s="385">
        <v>0.88200000000000001</v>
      </c>
      <c r="S28" s="367"/>
      <c r="T28" s="252"/>
      <c r="U28" s="249"/>
      <c r="V28" s="250"/>
      <c r="W28" s="250"/>
      <c r="X28" s="250"/>
      <c r="Y28" s="250"/>
      <c r="Z28" s="250"/>
      <c r="AA28" s="250"/>
      <c r="AB28" s="250"/>
      <c r="AC28" s="250"/>
      <c r="AD28" s="250"/>
      <c r="AE28" s="250"/>
      <c r="AF28" s="250"/>
      <c r="AG28" s="250"/>
      <c r="AH28" s="370"/>
      <c r="AI28" s="385"/>
      <c r="AJ28" s="367"/>
      <c r="AK28" s="250"/>
      <c r="AL28" s="250"/>
      <c r="AM28" s="386">
        <v>0.111</v>
      </c>
      <c r="AN28" s="370"/>
      <c r="AO28" s="385"/>
      <c r="AP28" s="367"/>
      <c r="AQ28" s="250"/>
      <c r="AR28" s="251"/>
      <c r="AS28" s="249"/>
      <c r="AT28" s="250"/>
      <c r="AU28" s="250"/>
      <c r="AV28" s="250"/>
      <c r="AW28" s="250"/>
      <c r="AX28" s="250"/>
      <c r="AY28" s="250"/>
      <c r="AZ28" s="250"/>
      <c r="BA28" s="250"/>
      <c r="BB28" s="252"/>
      <c r="BC28" s="249"/>
      <c r="BD28" s="250"/>
      <c r="BE28" s="250"/>
      <c r="BF28" s="250"/>
      <c r="BG28" s="250"/>
      <c r="BH28" s="250"/>
      <c r="BI28" s="250"/>
      <c r="BJ28" s="250"/>
      <c r="BK28" s="250"/>
      <c r="BL28" s="250"/>
      <c r="BM28" s="252"/>
      <c r="BN28" s="234"/>
      <c r="BO28" s="235"/>
      <c r="BP28" s="235"/>
      <c r="BQ28" s="235"/>
      <c r="BR28" s="235"/>
      <c r="BS28" s="235"/>
      <c r="BT28" s="250"/>
      <c r="BU28" s="235"/>
      <c r="BV28" s="235"/>
      <c r="BW28" s="354"/>
      <c r="BX28" s="387">
        <v>0.152</v>
      </c>
      <c r="BY28" s="385">
        <v>4.7E-2</v>
      </c>
      <c r="BZ28" s="388">
        <v>0.12</v>
      </c>
      <c r="CA28" s="388">
        <v>0.17030000000000001</v>
      </c>
      <c r="CB28" s="385">
        <v>0.5635</v>
      </c>
      <c r="CC28" s="356"/>
      <c r="CD28" s="235"/>
      <c r="CE28" s="235"/>
      <c r="CF28" s="235"/>
      <c r="CG28" s="235"/>
      <c r="CH28" s="235"/>
      <c r="CI28" s="235"/>
      <c r="CJ28" s="235"/>
      <c r="CK28" s="235"/>
      <c r="CL28" s="235"/>
      <c r="CM28" s="235"/>
      <c r="CN28" s="235"/>
      <c r="CO28" s="235"/>
      <c r="CP28" s="235"/>
      <c r="CQ28" s="235"/>
      <c r="CR28" s="235"/>
      <c r="CS28" s="235"/>
      <c r="CT28" s="235"/>
      <c r="CU28" s="235"/>
      <c r="CV28" s="236"/>
      <c r="CW28" s="237"/>
    </row>
    <row r="29" spans="1:101" ht="15.75">
      <c r="A29" s="489"/>
      <c r="B29" s="261" t="s">
        <v>103</v>
      </c>
      <c r="C29" s="233">
        <v>1841.2800000000002</v>
      </c>
      <c r="D29" s="249"/>
      <c r="E29" s="250"/>
      <c r="F29" s="257"/>
      <c r="G29" s="250"/>
      <c r="H29" s="257"/>
      <c r="I29" s="257"/>
      <c r="J29" s="250"/>
      <c r="K29" s="257"/>
      <c r="L29" s="257"/>
      <c r="M29" s="257"/>
      <c r="N29" s="368"/>
      <c r="O29" s="385">
        <v>439.63</v>
      </c>
      <c r="P29" s="367"/>
      <c r="Q29" s="370"/>
      <c r="R29" s="385">
        <v>164.05</v>
      </c>
      <c r="S29" s="367"/>
      <c r="T29" s="252"/>
      <c r="U29" s="249"/>
      <c r="V29" s="250"/>
      <c r="W29" s="250"/>
      <c r="X29" s="250"/>
      <c r="Y29" s="250"/>
      <c r="Z29" s="250"/>
      <c r="AA29" s="250"/>
      <c r="AB29" s="250"/>
      <c r="AC29" s="250"/>
      <c r="AD29" s="250"/>
      <c r="AE29" s="250"/>
      <c r="AF29" s="250"/>
      <c r="AG29" s="250"/>
      <c r="AH29" s="370"/>
      <c r="AI29" s="385"/>
      <c r="AJ29" s="367"/>
      <c r="AK29" s="250"/>
      <c r="AL29" s="250"/>
      <c r="AM29" s="389">
        <v>95.41</v>
      </c>
      <c r="AN29" s="370"/>
      <c r="AO29" s="385"/>
      <c r="AP29" s="367"/>
      <c r="AQ29" s="250"/>
      <c r="AR29" s="251"/>
      <c r="AS29" s="249"/>
      <c r="AT29" s="250"/>
      <c r="AU29" s="250"/>
      <c r="AV29" s="250"/>
      <c r="AW29" s="250"/>
      <c r="AX29" s="250"/>
      <c r="AY29" s="250"/>
      <c r="AZ29" s="250"/>
      <c r="BA29" s="250"/>
      <c r="BB29" s="252"/>
      <c r="BC29" s="249"/>
      <c r="BD29" s="250"/>
      <c r="BE29" s="250"/>
      <c r="BF29" s="250"/>
      <c r="BG29" s="250"/>
      <c r="BH29" s="250"/>
      <c r="BI29" s="250"/>
      <c r="BJ29" s="250"/>
      <c r="BK29" s="250"/>
      <c r="BL29" s="250"/>
      <c r="BM29" s="252"/>
      <c r="BN29" s="234"/>
      <c r="BO29" s="235"/>
      <c r="BP29" s="235"/>
      <c r="BQ29" s="235"/>
      <c r="BR29" s="235"/>
      <c r="BS29" s="235"/>
      <c r="BT29" s="250"/>
      <c r="BU29" s="235"/>
      <c r="BV29" s="235"/>
      <c r="BW29" s="354"/>
      <c r="BX29" s="387">
        <v>226.45</v>
      </c>
      <c r="BY29" s="385">
        <v>46.86</v>
      </c>
      <c r="BZ29" s="388">
        <v>123.37</v>
      </c>
      <c r="CA29" s="388">
        <v>173.94</v>
      </c>
      <c r="CB29" s="385">
        <v>571.57000000000005</v>
      </c>
      <c r="CC29" s="356"/>
      <c r="CD29" s="235"/>
      <c r="CE29" s="235"/>
      <c r="CF29" s="235"/>
      <c r="CG29" s="235"/>
      <c r="CH29" s="235"/>
      <c r="CI29" s="235"/>
      <c r="CJ29" s="235"/>
      <c r="CK29" s="235"/>
      <c r="CL29" s="235"/>
      <c r="CM29" s="235"/>
      <c r="CN29" s="235"/>
      <c r="CO29" s="235"/>
      <c r="CP29" s="235"/>
      <c r="CQ29" s="235"/>
      <c r="CR29" s="235"/>
      <c r="CS29" s="235"/>
      <c r="CT29" s="235"/>
      <c r="CU29" s="235"/>
      <c r="CV29" s="236"/>
      <c r="CW29" s="237"/>
    </row>
    <row r="30" spans="1:101" ht="15.75">
      <c r="A30" s="489" t="s">
        <v>126</v>
      </c>
      <c r="B30" s="261" t="s">
        <v>107</v>
      </c>
      <c r="C30" s="266">
        <v>2.6039999999999996</v>
      </c>
      <c r="D30" s="249"/>
      <c r="E30" s="250"/>
      <c r="F30" s="257"/>
      <c r="G30" s="250"/>
      <c r="H30" s="257"/>
      <c r="I30" s="257"/>
      <c r="J30" s="250"/>
      <c r="K30" s="257"/>
      <c r="L30" s="257"/>
      <c r="M30" s="257"/>
      <c r="N30" s="368"/>
      <c r="O30" s="257"/>
      <c r="P30" s="367"/>
      <c r="Q30" s="370"/>
      <c r="R30" s="385">
        <v>0.159</v>
      </c>
      <c r="S30" s="367"/>
      <c r="T30" s="252"/>
      <c r="U30" s="249"/>
      <c r="V30" s="250"/>
      <c r="W30" s="250"/>
      <c r="X30" s="250"/>
      <c r="Y30" s="250"/>
      <c r="Z30" s="250"/>
      <c r="AA30" s="250"/>
      <c r="AB30" s="250"/>
      <c r="AC30" s="250"/>
      <c r="AD30" s="250"/>
      <c r="AE30" s="250"/>
      <c r="AF30" s="250"/>
      <c r="AG30" s="250"/>
      <c r="AH30" s="370"/>
      <c r="AI30" s="385"/>
      <c r="AJ30" s="367"/>
      <c r="AK30" s="250"/>
      <c r="AL30" s="250"/>
      <c r="AM30" s="250"/>
      <c r="AN30" s="370"/>
      <c r="AO30" s="385"/>
      <c r="AP30" s="367"/>
      <c r="AQ30" s="250"/>
      <c r="AR30" s="251"/>
      <c r="AS30" s="249"/>
      <c r="AT30" s="250"/>
      <c r="AU30" s="250"/>
      <c r="AV30" s="250"/>
      <c r="AW30" s="250"/>
      <c r="AX30" s="250"/>
      <c r="AY30" s="250"/>
      <c r="AZ30" s="250"/>
      <c r="BA30" s="250"/>
      <c r="BB30" s="252"/>
      <c r="BC30" s="249"/>
      <c r="BD30" s="250"/>
      <c r="BE30" s="250"/>
      <c r="BF30" s="250"/>
      <c r="BG30" s="250"/>
      <c r="BH30" s="250"/>
      <c r="BI30" s="250"/>
      <c r="BJ30" s="250"/>
      <c r="BK30" s="250"/>
      <c r="BL30" s="250"/>
      <c r="BM30" s="252"/>
      <c r="BN30" s="234"/>
      <c r="BO30" s="235"/>
      <c r="BP30" s="235"/>
      <c r="BQ30" s="235"/>
      <c r="BR30" s="235"/>
      <c r="BS30" s="235"/>
      <c r="BT30" s="250"/>
      <c r="BU30" s="235"/>
      <c r="BV30" s="235"/>
      <c r="BW30" s="354"/>
      <c r="BX30" s="387"/>
      <c r="BY30" s="385">
        <v>2.4449999999999998</v>
      </c>
      <c r="BZ30" s="388"/>
      <c r="CA30" s="388"/>
      <c r="CB30" s="385"/>
      <c r="CC30" s="356"/>
      <c r="CD30" s="235"/>
      <c r="CE30" s="235"/>
      <c r="CF30" s="235"/>
      <c r="CG30" s="235"/>
      <c r="CH30" s="235"/>
      <c r="CI30" s="235"/>
      <c r="CJ30" s="235"/>
      <c r="CK30" s="235"/>
      <c r="CL30" s="235"/>
      <c r="CM30" s="235"/>
      <c r="CN30" s="235"/>
      <c r="CO30" s="235"/>
      <c r="CP30" s="235"/>
      <c r="CQ30" s="235"/>
      <c r="CR30" s="235"/>
      <c r="CS30" s="235"/>
      <c r="CT30" s="235"/>
      <c r="CU30" s="235"/>
      <c r="CV30" s="236"/>
      <c r="CW30" s="237"/>
    </row>
    <row r="31" spans="1:101" ht="15.75">
      <c r="A31" s="489"/>
      <c r="B31" s="261" t="s">
        <v>103</v>
      </c>
      <c r="C31" s="233">
        <v>1746.96</v>
      </c>
      <c r="D31" s="249"/>
      <c r="E31" s="250"/>
      <c r="F31" s="257"/>
      <c r="G31" s="250"/>
      <c r="H31" s="257"/>
      <c r="I31" s="257"/>
      <c r="J31" s="250"/>
      <c r="K31" s="257"/>
      <c r="L31" s="257"/>
      <c r="M31" s="257"/>
      <c r="N31" s="257"/>
      <c r="O31" s="257"/>
      <c r="P31" s="250"/>
      <c r="Q31" s="370"/>
      <c r="R31" s="385">
        <v>517.75</v>
      </c>
      <c r="S31" s="367"/>
      <c r="T31" s="252"/>
      <c r="U31" s="249"/>
      <c r="V31" s="250"/>
      <c r="W31" s="250"/>
      <c r="X31" s="250"/>
      <c r="Y31" s="250"/>
      <c r="Z31" s="250"/>
      <c r="AA31" s="250"/>
      <c r="AB31" s="250"/>
      <c r="AC31" s="250"/>
      <c r="AD31" s="250"/>
      <c r="AE31" s="250"/>
      <c r="AF31" s="250"/>
      <c r="AG31" s="250"/>
      <c r="AH31" s="370"/>
      <c r="AI31" s="385"/>
      <c r="AJ31" s="367"/>
      <c r="AK31" s="250"/>
      <c r="AL31" s="250"/>
      <c r="AM31" s="250"/>
      <c r="AN31" s="370"/>
      <c r="AO31" s="385"/>
      <c r="AP31" s="367"/>
      <c r="AQ31" s="250"/>
      <c r="AR31" s="251"/>
      <c r="AS31" s="249"/>
      <c r="AT31" s="250"/>
      <c r="AU31" s="250"/>
      <c r="AV31" s="250"/>
      <c r="AW31" s="250"/>
      <c r="AX31" s="250"/>
      <c r="AY31" s="250"/>
      <c r="AZ31" s="250"/>
      <c r="BA31" s="250"/>
      <c r="BB31" s="252"/>
      <c r="BC31" s="249"/>
      <c r="BD31" s="250"/>
      <c r="BE31" s="250"/>
      <c r="BF31" s="250"/>
      <c r="BG31" s="250"/>
      <c r="BH31" s="250"/>
      <c r="BI31" s="250"/>
      <c r="BJ31" s="250"/>
      <c r="BK31" s="250"/>
      <c r="BL31" s="250"/>
      <c r="BM31" s="252"/>
      <c r="BN31" s="234"/>
      <c r="BO31" s="235"/>
      <c r="BP31" s="235"/>
      <c r="BQ31" s="235"/>
      <c r="BR31" s="235"/>
      <c r="BS31" s="235"/>
      <c r="BT31" s="250"/>
      <c r="BU31" s="235"/>
      <c r="BV31" s="235"/>
      <c r="BW31" s="354"/>
      <c r="BX31" s="387"/>
      <c r="BY31" s="385">
        <v>1229.21</v>
      </c>
      <c r="BZ31" s="388"/>
      <c r="CA31" s="388"/>
      <c r="CB31" s="385"/>
      <c r="CC31" s="356"/>
      <c r="CD31" s="235"/>
      <c r="CE31" s="235"/>
      <c r="CF31" s="235"/>
      <c r="CG31" s="235"/>
      <c r="CH31" s="235"/>
      <c r="CI31" s="235"/>
      <c r="CJ31" s="235"/>
      <c r="CK31" s="235"/>
      <c r="CL31" s="235"/>
      <c r="CM31" s="235"/>
      <c r="CN31" s="235"/>
      <c r="CO31" s="235"/>
      <c r="CP31" s="235"/>
      <c r="CQ31" s="235"/>
      <c r="CR31" s="235"/>
      <c r="CS31" s="235"/>
      <c r="CT31" s="235"/>
      <c r="CU31" s="235"/>
      <c r="CV31" s="236"/>
      <c r="CW31" s="237"/>
    </row>
    <row r="32" spans="1:101" ht="15.75">
      <c r="A32" s="489" t="s">
        <v>127</v>
      </c>
      <c r="B32" s="261" t="s">
        <v>128</v>
      </c>
      <c r="C32" s="266">
        <v>2.6292</v>
      </c>
      <c r="D32" s="249"/>
      <c r="E32" s="250"/>
      <c r="F32" s="257"/>
      <c r="G32" s="250"/>
      <c r="H32" s="257"/>
      <c r="I32" s="257"/>
      <c r="J32" s="250"/>
      <c r="K32" s="257"/>
      <c r="L32" s="257"/>
      <c r="M32" s="257"/>
      <c r="N32" s="257"/>
      <c r="O32" s="257"/>
      <c r="P32" s="250"/>
      <c r="Q32" s="370"/>
      <c r="R32" s="385"/>
      <c r="S32" s="367"/>
      <c r="T32" s="252"/>
      <c r="U32" s="249"/>
      <c r="V32" s="250"/>
      <c r="W32" s="250"/>
      <c r="X32" s="250"/>
      <c r="Y32" s="250"/>
      <c r="Z32" s="250"/>
      <c r="AA32" s="250"/>
      <c r="AB32" s="250"/>
      <c r="AC32" s="250"/>
      <c r="AD32" s="250"/>
      <c r="AE32" s="250"/>
      <c r="AF32" s="250"/>
      <c r="AG32" s="250"/>
      <c r="AH32" s="370"/>
      <c r="AI32" s="385">
        <v>1.3476999999999999</v>
      </c>
      <c r="AJ32" s="367"/>
      <c r="AK32" s="250"/>
      <c r="AL32" s="250"/>
      <c r="AM32" s="250"/>
      <c r="AN32" s="370"/>
      <c r="AO32" s="385">
        <v>5.2999999999999999E-2</v>
      </c>
      <c r="AP32" s="367"/>
      <c r="AQ32" s="250"/>
      <c r="AR32" s="251"/>
      <c r="AS32" s="249"/>
      <c r="AT32" s="250"/>
      <c r="AU32" s="250"/>
      <c r="AV32" s="250"/>
      <c r="AW32" s="250"/>
      <c r="AX32" s="250"/>
      <c r="AY32" s="250"/>
      <c r="AZ32" s="250"/>
      <c r="BA32" s="250"/>
      <c r="BB32" s="252"/>
      <c r="BC32" s="249"/>
      <c r="BD32" s="250"/>
      <c r="BE32" s="250"/>
      <c r="BF32" s="250"/>
      <c r="BG32" s="250"/>
      <c r="BH32" s="250"/>
      <c r="BI32" s="250"/>
      <c r="BJ32" s="250"/>
      <c r="BK32" s="250"/>
      <c r="BL32" s="250"/>
      <c r="BM32" s="252"/>
      <c r="BN32" s="234"/>
      <c r="BO32" s="235"/>
      <c r="BP32" s="235"/>
      <c r="BQ32" s="235"/>
      <c r="BR32" s="235"/>
      <c r="BS32" s="235"/>
      <c r="BT32" s="250"/>
      <c r="BU32" s="235"/>
      <c r="BV32" s="235"/>
      <c r="BW32" s="354"/>
      <c r="BX32" s="387">
        <v>0.104</v>
      </c>
      <c r="BY32" s="385">
        <v>0.31900000000000001</v>
      </c>
      <c r="BZ32" s="388">
        <v>0.28699999999999998</v>
      </c>
      <c r="CA32" s="388">
        <v>0.14050000000000001</v>
      </c>
      <c r="CB32" s="390">
        <v>0.378</v>
      </c>
      <c r="CC32" s="356"/>
      <c r="CD32" s="235"/>
      <c r="CE32" s="235"/>
      <c r="CF32" s="235"/>
      <c r="CG32" s="235"/>
      <c r="CH32" s="235"/>
      <c r="CI32" s="235"/>
      <c r="CJ32" s="235"/>
      <c r="CK32" s="235"/>
      <c r="CL32" s="235"/>
      <c r="CM32" s="235"/>
      <c r="CN32" s="235"/>
      <c r="CO32" s="235"/>
      <c r="CP32" s="235"/>
      <c r="CQ32" s="235"/>
      <c r="CR32" s="235"/>
      <c r="CS32" s="235"/>
      <c r="CT32" s="235"/>
      <c r="CU32" s="235"/>
      <c r="CV32" s="236"/>
      <c r="CW32" s="237"/>
    </row>
    <row r="33" spans="1:101" ht="15.75">
      <c r="A33" s="489"/>
      <c r="B33" s="261" t="s">
        <v>103</v>
      </c>
      <c r="C33" s="233">
        <v>1367.91</v>
      </c>
      <c r="D33" s="249"/>
      <c r="E33" s="250"/>
      <c r="F33" s="257"/>
      <c r="G33" s="250"/>
      <c r="H33" s="257"/>
      <c r="I33" s="257"/>
      <c r="J33" s="250"/>
      <c r="K33" s="257"/>
      <c r="L33" s="257"/>
      <c r="M33" s="257"/>
      <c r="N33" s="257"/>
      <c r="O33" s="257"/>
      <c r="P33" s="250"/>
      <c r="Q33" s="250"/>
      <c r="R33" s="250"/>
      <c r="S33" s="250"/>
      <c r="T33" s="252"/>
      <c r="U33" s="249"/>
      <c r="V33" s="250"/>
      <c r="W33" s="250"/>
      <c r="X33" s="250"/>
      <c r="Y33" s="250"/>
      <c r="Z33" s="250"/>
      <c r="AA33" s="250"/>
      <c r="AB33" s="250"/>
      <c r="AC33" s="250"/>
      <c r="AD33" s="250"/>
      <c r="AE33" s="250"/>
      <c r="AF33" s="250"/>
      <c r="AG33" s="250"/>
      <c r="AH33" s="370"/>
      <c r="AI33" s="385">
        <v>697.83</v>
      </c>
      <c r="AJ33" s="367"/>
      <c r="AK33" s="250"/>
      <c r="AL33" s="250"/>
      <c r="AM33" s="250"/>
      <c r="AN33" s="370"/>
      <c r="AO33" s="385">
        <v>22.71</v>
      </c>
      <c r="AP33" s="367"/>
      <c r="AQ33" s="250"/>
      <c r="AR33" s="251"/>
      <c r="AS33" s="249"/>
      <c r="AT33" s="250"/>
      <c r="AU33" s="250"/>
      <c r="AV33" s="250"/>
      <c r="AW33" s="250"/>
      <c r="AX33" s="250"/>
      <c r="AY33" s="250"/>
      <c r="AZ33" s="250"/>
      <c r="BA33" s="250"/>
      <c r="BB33" s="252"/>
      <c r="BC33" s="249"/>
      <c r="BD33" s="250"/>
      <c r="BE33" s="250"/>
      <c r="BF33" s="250"/>
      <c r="BG33" s="250"/>
      <c r="BH33" s="250"/>
      <c r="BI33" s="250"/>
      <c r="BJ33" s="250"/>
      <c r="BK33" s="250"/>
      <c r="BL33" s="250"/>
      <c r="BM33" s="252"/>
      <c r="BN33" s="234"/>
      <c r="BO33" s="235"/>
      <c r="BP33" s="235"/>
      <c r="BQ33" s="235"/>
      <c r="BR33" s="235"/>
      <c r="BS33" s="235"/>
      <c r="BT33" s="250"/>
      <c r="BU33" s="235"/>
      <c r="BV33" s="235"/>
      <c r="BW33" s="354"/>
      <c r="BX33" s="387">
        <v>61.48</v>
      </c>
      <c r="BY33" s="385">
        <v>172.83</v>
      </c>
      <c r="BZ33" s="388">
        <v>146.28</v>
      </c>
      <c r="CA33" s="388">
        <v>72.61</v>
      </c>
      <c r="CB33" s="391">
        <v>194.17</v>
      </c>
      <c r="CC33" s="356"/>
      <c r="CD33" s="235"/>
      <c r="CE33" s="235"/>
      <c r="CF33" s="235"/>
      <c r="CG33" s="235"/>
      <c r="CH33" s="235"/>
      <c r="CI33" s="235"/>
      <c r="CJ33" s="235"/>
      <c r="CK33" s="235"/>
      <c r="CL33" s="235"/>
      <c r="CM33" s="235"/>
      <c r="CN33" s="235"/>
      <c r="CO33" s="235"/>
      <c r="CP33" s="235"/>
      <c r="CQ33" s="235"/>
      <c r="CR33" s="235"/>
      <c r="CS33" s="235"/>
      <c r="CT33" s="235"/>
      <c r="CU33" s="235"/>
      <c r="CV33" s="236"/>
      <c r="CW33" s="237"/>
    </row>
    <row r="34" spans="1:101" ht="15.75">
      <c r="A34" s="489" t="s">
        <v>129</v>
      </c>
      <c r="B34" s="261" t="s">
        <v>122</v>
      </c>
      <c r="C34" s="268">
        <v>0</v>
      </c>
      <c r="D34" s="249"/>
      <c r="E34" s="250"/>
      <c r="F34" s="257"/>
      <c r="G34" s="250"/>
      <c r="H34" s="257"/>
      <c r="I34" s="257"/>
      <c r="J34" s="250"/>
      <c r="K34" s="257"/>
      <c r="L34" s="257"/>
      <c r="M34" s="257"/>
      <c r="N34" s="257"/>
      <c r="O34" s="257"/>
      <c r="P34" s="250"/>
      <c r="Q34" s="250"/>
      <c r="R34" s="250"/>
      <c r="S34" s="250"/>
      <c r="T34" s="252"/>
      <c r="U34" s="249"/>
      <c r="V34" s="250"/>
      <c r="W34" s="250"/>
      <c r="X34" s="250"/>
      <c r="Y34" s="250"/>
      <c r="Z34" s="250"/>
      <c r="AA34" s="250"/>
      <c r="AB34" s="250"/>
      <c r="AC34" s="250"/>
      <c r="AD34" s="250"/>
      <c r="AE34" s="250"/>
      <c r="AF34" s="250"/>
      <c r="AG34" s="250"/>
      <c r="AH34" s="250"/>
      <c r="AI34" s="250"/>
      <c r="AJ34" s="250"/>
      <c r="AK34" s="250"/>
      <c r="AL34" s="250"/>
      <c r="AM34" s="250"/>
      <c r="AN34" s="370"/>
      <c r="AO34" s="385"/>
      <c r="AP34" s="367"/>
      <c r="AQ34" s="250"/>
      <c r="AR34" s="251"/>
      <c r="AS34" s="249"/>
      <c r="AT34" s="250"/>
      <c r="AU34" s="250"/>
      <c r="AV34" s="250"/>
      <c r="AW34" s="250"/>
      <c r="AX34" s="250"/>
      <c r="AY34" s="250"/>
      <c r="AZ34" s="250"/>
      <c r="BA34" s="250"/>
      <c r="BB34" s="252"/>
      <c r="BC34" s="249"/>
      <c r="BD34" s="250"/>
      <c r="BE34" s="250"/>
      <c r="BF34" s="250"/>
      <c r="BG34" s="250"/>
      <c r="BH34" s="250"/>
      <c r="BI34" s="250"/>
      <c r="BJ34" s="250"/>
      <c r="BK34" s="250"/>
      <c r="BL34" s="250"/>
      <c r="BM34" s="252"/>
      <c r="BN34" s="234"/>
      <c r="BO34" s="235"/>
      <c r="BP34" s="235"/>
      <c r="BQ34" s="235"/>
      <c r="BR34" s="235"/>
      <c r="BS34" s="235"/>
      <c r="BT34" s="250"/>
      <c r="BU34" s="235"/>
      <c r="BV34" s="235"/>
      <c r="BW34" s="235"/>
      <c r="BX34" s="354"/>
      <c r="BY34" s="235"/>
      <c r="BZ34" s="380"/>
      <c r="CA34" s="235"/>
      <c r="CB34" s="235"/>
      <c r="CC34" s="356"/>
      <c r="CD34" s="235"/>
      <c r="CE34" s="235"/>
      <c r="CF34" s="235"/>
      <c r="CG34" s="235"/>
      <c r="CH34" s="235"/>
      <c r="CI34" s="235"/>
      <c r="CJ34" s="235"/>
      <c r="CK34" s="235"/>
      <c r="CL34" s="235"/>
      <c r="CM34" s="235"/>
      <c r="CN34" s="235"/>
      <c r="CO34" s="235"/>
      <c r="CP34" s="235"/>
      <c r="CQ34" s="235"/>
      <c r="CR34" s="235"/>
      <c r="CS34" s="235"/>
      <c r="CT34" s="235"/>
      <c r="CU34" s="235"/>
      <c r="CV34" s="236"/>
      <c r="CW34" s="237"/>
    </row>
    <row r="35" spans="1:101" ht="15.75">
      <c r="A35" s="489"/>
      <c r="B35" s="261" t="s">
        <v>103</v>
      </c>
      <c r="C35" s="233">
        <v>0</v>
      </c>
      <c r="D35" s="249"/>
      <c r="E35" s="250"/>
      <c r="F35" s="257"/>
      <c r="G35" s="250"/>
      <c r="H35" s="257"/>
      <c r="I35" s="257"/>
      <c r="J35" s="250"/>
      <c r="K35" s="257"/>
      <c r="L35" s="257"/>
      <c r="M35" s="257"/>
      <c r="N35" s="257"/>
      <c r="O35" s="257"/>
      <c r="P35" s="250"/>
      <c r="Q35" s="250"/>
      <c r="R35" s="250"/>
      <c r="S35" s="250"/>
      <c r="T35" s="252"/>
      <c r="U35" s="249"/>
      <c r="V35" s="250"/>
      <c r="W35" s="250"/>
      <c r="X35" s="250"/>
      <c r="Y35" s="250"/>
      <c r="Z35" s="250"/>
      <c r="AA35" s="250"/>
      <c r="AB35" s="250"/>
      <c r="AC35" s="250"/>
      <c r="AD35" s="250"/>
      <c r="AE35" s="250"/>
      <c r="AF35" s="250"/>
      <c r="AG35" s="250"/>
      <c r="AH35" s="250"/>
      <c r="AI35" s="250"/>
      <c r="AJ35" s="250"/>
      <c r="AK35" s="250"/>
      <c r="AL35" s="250"/>
      <c r="AM35" s="250"/>
      <c r="AN35" s="250"/>
      <c r="AO35" s="250"/>
      <c r="AP35" s="250"/>
      <c r="AQ35" s="250"/>
      <c r="AR35" s="251"/>
      <c r="AS35" s="249"/>
      <c r="AT35" s="250"/>
      <c r="AU35" s="250"/>
      <c r="AV35" s="250"/>
      <c r="AW35" s="250"/>
      <c r="AX35" s="250"/>
      <c r="AY35" s="250"/>
      <c r="AZ35" s="250"/>
      <c r="BA35" s="250"/>
      <c r="BB35" s="252"/>
      <c r="BC35" s="249"/>
      <c r="BD35" s="250"/>
      <c r="BE35" s="250"/>
      <c r="BF35" s="250"/>
      <c r="BG35" s="250"/>
      <c r="BH35" s="250"/>
      <c r="BI35" s="250"/>
      <c r="BJ35" s="250"/>
      <c r="BK35" s="250"/>
      <c r="BL35" s="250"/>
      <c r="BM35" s="252"/>
      <c r="BN35" s="234"/>
      <c r="BO35" s="235"/>
      <c r="BP35" s="235"/>
      <c r="BQ35" s="235"/>
      <c r="BR35" s="235"/>
      <c r="BS35" s="235"/>
      <c r="BT35" s="250"/>
      <c r="BU35" s="235"/>
      <c r="BV35" s="235"/>
      <c r="BW35" s="235"/>
      <c r="BX35" s="354"/>
      <c r="BY35" s="235"/>
      <c r="BZ35" s="356"/>
      <c r="CA35" s="235"/>
      <c r="CB35" s="235"/>
      <c r="CC35" s="235"/>
      <c r="CD35" s="235"/>
      <c r="CE35" s="235"/>
      <c r="CF35" s="235"/>
      <c r="CG35" s="235"/>
      <c r="CH35" s="235"/>
      <c r="CI35" s="235"/>
      <c r="CJ35" s="235"/>
      <c r="CK35" s="235"/>
      <c r="CL35" s="235"/>
      <c r="CM35" s="235"/>
      <c r="CN35" s="235"/>
      <c r="CO35" s="235"/>
      <c r="CP35" s="235"/>
      <c r="CQ35" s="235"/>
      <c r="CR35" s="235"/>
      <c r="CS35" s="235"/>
      <c r="CT35" s="235"/>
      <c r="CU35" s="235"/>
      <c r="CV35" s="236"/>
      <c r="CW35" s="237"/>
    </row>
    <row r="36" spans="1:101" ht="15.75">
      <c r="A36" s="267" t="s">
        <v>130</v>
      </c>
      <c r="B36" s="232" t="s">
        <v>107</v>
      </c>
      <c r="C36" s="266">
        <v>2.544</v>
      </c>
      <c r="D36" s="234"/>
      <c r="E36" s="235"/>
      <c r="F36" s="236"/>
      <c r="G36" s="235"/>
      <c r="H36" s="236">
        <v>0.34300000000000003</v>
      </c>
      <c r="I36" s="235"/>
      <c r="J36" s="235"/>
      <c r="K36" s="236"/>
      <c r="L36" s="236"/>
      <c r="M36" s="236"/>
      <c r="N36" s="236"/>
      <c r="O36" s="236">
        <v>1.038</v>
      </c>
      <c r="P36" s="235"/>
      <c r="Q36" s="236"/>
      <c r="R36" s="236"/>
      <c r="S36" s="236"/>
      <c r="T36" s="237"/>
      <c r="U36" s="249"/>
      <c r="V36" s="250"/>
      <c r="W36" s="250"/>
      <c r="X36" s="250"/>
      <c r="Y36" s="250"/>
      <c r="Z36" s="250"/>
      <c r="AA36" s="250"/>
      <c r="AB36" s="250"/>
      <c r="AC36" s="250"/>
      <c r="AD36" s="250"/>
      <c r="AE36" s="250"/>
      <c r="AF36" s="250"/>
      <c r="AG36" s="250"/>
      <c r="AH36" s="250"/>
      <c r="AI36" s="250"/>
      <c r="AJ36" s="250"/>
      <c r="AK36" s="250"/>
      <c r="AL36" s="250"/>
      <c r="AM36" s="250"/>
      <c r="AN36" s="250"/>
      <c r="AO36" s="250">
        <v>0.438</v>
      </c>
      <c r="AP36" s="250">
        <v>0.54800000000000004</v>
      </c>
      <c r="AQ36" s="250"/>
      <c r="AR36" s="251"/>
      <c r="AS36" s="249"/>
      <c r="AT36" s="248">
        <v>0.17699999999999999</v>
      </c>
      <c r="AU36" s="248"/>
      <c r="AV36" s="250"/>
      <c r="AW36" s="248"/>
      <c r="AX36" s="248"/>
      <c r="AY36" s="248"/>
      <c r="AZ36" s="248"/>
      <c r="BA36" s="250"/>
      <c r="BB36" s="252"/>
      <c r="BC36" s="249"/>
      <c r="BD36" s="250"/>
      <c r="BE36" s="250"/>
      <c r="BF36" s="250"/>
      <c r="BG36" s="250"/>
      <c r="BH36" s="250"/>
      <c r="BI36" s="250"/>
      <c r="BJ36" s="250"/>
      <c r="BK36" s="250"/>
      <c r="BL36" s="250"/>
      <c r="BM36" s="252"/>
      <c r="BN36" s="249"/>
      <c r="BO36" s="248"/>
      <c r="BP36" s="248"/>
      <c r="BQ36" s="248"/>
      <c r="BR36" s="250"/>
      <c r="BS36" s="248"/>
      <c r="BT36" s="248"/>
      <c r="BU36" s="250"/>
      <c r="BV36" s="248"/>
      <c r="BW36" s="250"/>
      <c r="BX36" s="248"/>
      <c r="BY36" s="248"/>
      <c r="BZ36" s="248"/>
      <c r="CA36" s="248"/>
      <c r="CB36" s="248"/>
      <c r="CC36" s="248"/>
      <c r="CD36" s="250"/>
      <c r="CE36" s="248"/>
      <c r="CF36" s="248"/>
      <c r="CG36" s="248"/>
      <c r="CH36" s="248"/>
      <c r="CI36" s="250"/>
      <c r="CJ36" s="250"/>
      <c r="CK36" s="248"/>
      <c r="CL36" s="248"/>
      <c r="CM36" s="250"/>
      <c r="CN36" s="250"/>
      <c r="CO36" s="250"/>
      <c r="CP36" s="250"/>
      <c r="CQ36" s="250"/>
      <c r="CR36" s="250"/>
      <c r="CS36" s="248"/>
      <c r="CT36" s="248"/>
      <c r="CU36" s="250"/>
      <c r="CV36" s="248"/>
      <c r="CW36" s="251"/>
    </row>
    <row r="37" spans="1:101" ht="15.75">
      <c r="A37" s="267" t="s">
        <v>131</v>
      </c>
      <c r="B37" s="232" t="s">
        <v>132</v>
      </c>
      <c r="C37" s="268">
        <v>16</v>
      </c>
      <c r="D37" s="234"/>
      <c r="E37" s="235"/>
      <c r="F37" s="236"/>
      <c r="G37" s="235"/>
      <c r="H37" s="236">
        <v>2</v>
      </c>
      <c r="I37" s="235"/>
      <c r="J37" s="235"/>
      <c r="K37" s="236"/>
      <c r="L37" s="236"/>
      <c r="M37" s="236"/>
      <c r="N37" s="236"/>
      <c r="O37" s="235">
        <v>6</v>
      </c>
      <c r="P37" s="235"/>
      <c r="Q37" s="236"/>
      <c r="R37" s="236"/>
      <c r="S37" s="236"/>
      <c r="T37" s="237"/>
      <c r="U37" s="234"/>
      <c r="V37" s="235"/>
      <c r="W37" s="235"/>
      <c r="X37" s="235"/>
      <c r="Y37" s="235"/>
      <c r="Z37" s="235"/>
      <c r="AA37" s="235"/>
      <c r="AB37" s="235"/>
      <c r="AC37" s="235"/>
      <c r="AD37" s="235"/>
      <c r="AE37" s="235"/>
      <c r="AF37" s="235"/>
      <c r="AG37" s="235"/>
      <c r="AH37" s="235"/>
      <c r="AI37" s="235"/>
      <c r="AJ37" s="235"/>
      <c r="AK37" s="235"/>
      <c r="AL37" s="235"/>
      <c r="AM37" s="235"/>
      <c r="AN37" s="235"/>
      <c r="AO37" s="235">
        <v>3</v>
      </c>
      <c r="AP37" s="235">
        <v>4</v>
      </c>
      <c r="AQ37" s="235"/>
      <c r="AR37" s="237"/>
      <c r="AS37" s="269"/>
      <c r="AT37" s="260">
        <v>1</v>
      </c>
      <c r="AU37" s="270"/>
      <c r="AV37" s="260"/>
      <c r="AW37" s="271"/>
      <c r="AX37" s="270"/>
      <c r="AY37" s="270"/>
      <c r="AZ37" s="270"/>
      <c r="BA37" s="242"/>
      <c r="BB37" s="244"/>
      <c r="BC37" s="234"/>
      <c r="BD37" s="235"/>
      <c r="BE37" s="235"/>
      <c r="BF37" s="235"/>
      <c r="BG37" s="235"/>
      <c r="BH37" s="235"/>
      <c r="BI37" s="235"/>
      <c r="BJ37" s="235"/>
      <c r="BK37" s="235"/>
      <c r="BL37" s="235"/>
      <c r="BM37" s="239"/>
      <c r="BN37" s="234"/>
      <c r="BO37" s="236"/>
      <c r="BP37" s="236"/>
      <c r="BQ37" s="236"/>
      <c r="BR37" s="235"/>
      <c r="BS37" s="236"/>
      <c r="BT37" s="236"/>
      <c r="BU37" s="235"/>
      <c r="BV37" s="236"/>
      <c r="BW37" s="235"/>
      <c r="BX37" s="236"/>
      <c r="BY37" s="236"/>
      <c r="BZ37" s="236"/>
      <c r="CA37" s="236"/>
      <c r="CB37" s="236"/>
      <c r="CC37" s="236"/>
      <c r="CD37" s="235"/>
      <c r="CE37" s="236"/>
      <c r="CF37" s="236"/>
      <c r="CG37" s="236"/>
      <c r="CH37" s="236"/>
      <c r="CI37" s="235"/>
      <c r="CJ37" s="235"/>
      <c r="CK37" s="236"/>
      <c r="CL37" s="236"/>
      <c r="CM37" s="235"/>
      <c r="CN37" s="235"/>
      <c r="CO37" s="235"/>
      <c r="CP37" s="235"/>
      <c r="CQ37" s="235"/>
      <c r="CR37" s="235"/>
      <c r="CS37" s="236"/>
      <c r="CT37" s="236"/>
      <c r="CU37" s="235"/>
      <c r="CV37" s="236"/>
      <c r="CW37" s="237"/>
    </row>
    <row r="38" spans="1:101" ht="15.75">
      <c r="A38" s="267"/>
      <c r="B38" s="232" t="s">
        <v>103</v>
      </c>
      <c r="C38" s="233">
        <v>3134.7</v>
      </c>
      <c r="D38" s="245"/>
      <c r="E38" s="242"/>
      <c r="F38" s="243"/>
      <c r="G38" s="242"/>
      <c r="H38" s="243">
        <v>541.01</v>
      </c>
      <c r="I38" s="242"/>
      <c r="J38" s="242"/>
      <c r="K38" s="243"/>
      <c r="L38" s="243"/>
      <c r="M38" s="243"/>
      <c r="N38" s="243"/>
      <c r="O38" s="243">
        <v>1067.1600000000001</v>
      </c>
      <c r="P38" s="242"/>
      <c r="Q38" s="243"/>
      <c r="R38" s="243"/>
      <c r="S38" s="243"/>
      <c r="T38" s="253"/>
      <c r="U38" s="245"/>
      <c r="V38" s="242"/>
      <c r="W38" s="242"/>
      <c r="X38" s="242"/>
      <c r="Y38" s="242"/>
      <c r="Z38" s="242"/>
      <c r="AA38" s="242"/>
      <c r="AB38" s="242"/>
      <c r="AC38" s="242"/>
      <c r="AD38" s="242"/>
      <c r="AE38" s="242"/>
      <c r="AF38" s="242"/>
      <c r="AG38" s="242"/>
      <c r="AH38" s="242"/>
      <c r="AI38" s="242"/>
      <c r="AJ38" s="242"/>
      <c r="AK38" s="242"/>
      <c r="AL38" s="242"/>
      <c r="AM38" s="242"/>
      <c r="AN38" s="242"/>
      <c r="AO38" s="242">
        <v>540.41999999999996</v>
      </c>
      <c r="AP38" s="242">
        <v>734.89</v>
      </c>
      <c r="AQ38" s="242"/>
      <c r="AR38" s="253"/>
      <c r="AS38" s="245"/>
      <c r="AT38" s="243">
        <v>251.22</v>
      </c>
      <c r="AU38" s="243"/>
      <c r="AV38" s="243"/>
      <c r="AW38" s="243"/>
      <c r="AX38" s="243"/>
      <c r="AY38" s="243"/>
      <c r="AZ38" s="243"/>
      <c r="BA38" s="242"/>
      <c r="BB38" s="244"/>
      <c r="BC38" s="245"/>
      <c r="BD38" s="242"/>
      <c r="BE38" s="242"/>
      <c r="BF38" s="242"/>
      <c r="BG38" s="242"/>
      <c r="BH38" s="242"/>
      <c r="BI38" s="242"/>
      <c r="BJ38" s="242"/>
      <c r="BK38" s="242"/>
      <c r="BL38" s="242"/>
      <c r="BM38" s="244"/>
      <c r="BN38" s="245"/>
      <c r="BO38" s="242"/>
      <c r="BP38" s="243"/>
      <c r="BQ38" s="243"/>
      <c r="BR38" s="242"/>
      <c r="BS38" s="243"/>
      <c r="BT38" s="243"/>
      <c r="BU38" s="242"/>
      <c r="BV38" s="243"/>
      <c r="BW38" s="242"/>
      <c r="BX38" s="243"/>
      <c r="BY38" s="243"/>
      <c r="BZ38" s="243"/>
      <c r="CA38" s="243"/>
      <c r="CB38" s="243"/>
      <c r="CC38" s="243"/>
      <c r="CD38" s="242"/>
      <c r="CE38" s="243"/>
      <c r="CF38" s="243"/>
      <c r="CG38" s="243"/>
      <c r="CH38" s="243"/>
      <c r="CI38" s="242"/>
      <c r="CJ38" s="242"/>
      <c r="CK38" s="243"/>
      <c r="CL38" s="243"/>
      <c r="CM38" s="242"/>
      <c r="CN38" s="242"/>
      <c r="CO38" s="242"/>
      <c r="CP38" s="242"/>
      <c r="CQ38" s="242"/>
      <c r="CR38" s="242"/>
      <c r="CS38" s="243"/>
      <c r="CT38" s="243"/>
      <c r="CU38" s="243"/>
      <c r="CV38" s="243"/>
      <c r="CW38" s="253"/>
    </row>
    <row r="39" spans="1:101" s="275" customFormat="1" ht="15.75">
      <c r="A39" s="272" t="s">
        <v>133</v>
      </c>
      <c r="B39" s="232" t="s">
        <v>107</v>
      </c>
      <c r="C39" s="266">
        <v>3.0319999999999996</v>
      </c>
      <c r="D39" s="234"/>
      <c r="E39" s="235"/>
      <c r="F39" s="235"/>
      <c r="G39" s="235"/>
      <c r="H39" s="235">
        <v>0.504</v>
      </c>
      <c r="I39" s="235"/>
      <c r="J39" s="235"/>
      <c r="K39" s="235"/>
      <c r="L39" s="235"/>
      <c r="M39" s="235"/>
      <c r="N39" s="235"/>
      <c r="O39" s="235">
        <v>1.4019999999999999</v>
      </c>
      <c r="P39" s="235"/>
      <c r="Q39" s="235"/>
      <c r="R39" s="235"/>
      <c r="S39" s="235"/>
      <c r="T39" s="239"/>
      <c r="U39" s="234"/>
      <c r="V39" s="235"/>
      <c r="W39" s="235"/>
      <c r="X39" s="235"/>
      <c r="Y39" s="235"/>
      <c r="Z39" s="235"/>
      <c r="AA39" s="235"/>
      <c r="AB39" s="235"/>
      <c r="AC39" s="235"/>
      <c r="AD39" s="235"/>
      <c r="AE39" s="235"/>
      <c r="AF39" s="235"/>
      <c r="AG39" s="235"/>
      <c r="AH39" s="235"/>
      <c r="AI39" s="235"/>
      <c r="AJ39" s="235"/>
      <c r="AK39" s="235"/>
      <c r="AL39" s="235"/>
      <c r="AM39" s="235"/>
      <c r="AN39" s="235"/>
      <c r="AO39" s="235">
        <v>0.35699999999999998</v>
      </c>
      <c r="AP39" s="235">
        <v>0.51300000000000001</v>
      </c>
      <c r="AQ39" s="235"/>
      <c r="AR39" s="239"/>
      <c r="AS39" s="234"/>
      <c r="AT39" s="235">
        <v>0.186</v>
      </c>
      <c r="AU39" s="235"/>
      <c r="AV39" s="235"/>
      <c r="AW39" s="235"/>
      <c r="AX39" s="235"/>
      <c r="AY39" s="235"/>
      <c r="AZ39" s="274"/>
      <c r="BA39" s="242"/>
      <c r="BB39" s="239"/>
      <c r="BC39" s="234"/>
      <c r="BD39" s="235"/>
      <c r="BE39" s="235"/>
      <c r="BF39" s="235"/>
      <c r="BG39" s="235"/>
      <c r="BH39" s="235"/>
      <c r="BI39" s="235"/>
      <c r="BJ39" s="235"/>
      <c r="BK39" s="235"/>
      <c r="BL39" s="235"/>
      <c r="BM39" s="239"/>
      <c r="BN39" s="234"/>
      <c r="BO39" s="235"/>
      <c r="BP39" s="235"/>
      <c r="BQ39" s="235"/>
      <c r="BR39" s="235"/>
      <c r="BS39" s="235"/>
      <c r="BT39" s="235"/>
      <c r="BU39" s="235"/>
      <c r="BV39" s="235"/>
      <c r="BW39" s="235"/>
      <c r="BX39" s="235"/>
      <c r="BY39" s="235"/>
      <c r="BZ39" s="235"/>
      <c r="CA39" s="235"/>
      <c r="CB39" s="235">
        <v>7.0000000000000007E-2</v>
      </c>
      <c r="CC39" s="235"/>
      <c r="CD39" s="235"/>
      <c r="CE39" s="235"/>
      <c r="CF39" s="235"/>
      <c r="CG39" s="235"/>
      <c r="CH39" s="235"/>
      <c r="CI39" s="235"/>
      <c r="CJ39" s="235"/>
      <c r="CK39" s="235"/>
      <c r="CL39" s="235"/>
      <c r="CM39" s="235"/>
      <c r="CN39" s="235"/>
      <c r="CO39" s="235"/>
      <c r="CP39" s="235"/>
      <c r="CQ39" s="235"/>
      <c r="CR39" s="235"/>
      <c r="CS39" s="235"/>
      <c r="CT39" s="235"/>
      <c r="CU39" s="235"/>
      <c r="CV39" s="235"/>
      <c r="CW39" s="239"/>
    </row>
    <row r="40" spans="1:101" s="275" customFormat="1" ht="20.25" customHeight="1">
      <c r="A40" s="272" t="s">
        <v>134</v>
      </c>
      <c r="B40" s="232" t="s">
        <v>103</v>
      </c>
      <c r="C40" s="233">
        <v>589.29000000000008</v>
      </c>
      <c r="D40" s="234"/>
      <c r="E40" s="235"/>
      <c r="F40" s="235"/>
      <c r="G40" s="235"/>
      <c r="H40" s="235">
        <v>101.6</v>
      </c>
      <c r="I40" s="235"/>
      <c r="J40" s="235"/>
      <c r="K40" s="235"/>
      <c r="L40" s="235"/>
      <c r="M40" s="235"/>
      <c r="N40" s="235"/>
      <c r="O40" s="235">
        <v>277.64999999999998</v>
      </c>
      <c r="P40" s="235"/>
      <c r="Q40" s="235"/>
      <c r="R40" s="235"/>
      <c r="S40" s="235"/>
      <c r="T40" s="239"/>
      <c r="U40" s="234"/>
      <c r="V40" s="235"/>
      <c r="W40" s="235"/>
      <c r="X40" s="235"/>
      <c r="Y40" s="235"/>
      <c r="Z40" s="235"/>
      <c r="AA40" s="235"/>
      <c r="AB40" s="235"/>
      <c r="AC40" s="235"/>
      <c r="AD40" s="235"/>
      <c r="AE40" s="235"/>
      <c r="AF40" s="235"/>
      <c r="AG40" s="235"/>
      <c r="AH40" s="235"/>
      <c r="AI40" s="235"/>
      <c r="AJ40" s="235"/>
      <c r="AK40" s="235"/>
      <c r="AL40" s="235"/>
      <c r="AM40" s="235"/>
      <c r="AN40" s="235"/>
      <c r="AO40" s="235">
        <v>70.8</v>
      </c>
      <c r="AP40" s="235">
        <v>102.9</v>
      </c>
      <c r="AQ40" s="235"/>
      <c r="AR40" s="239"/>
      <c r="AS40" s="234"/>
      <c r="AT40" s="235">
        <v>17</v>
      </c>
      <c r="AU40" s="235"/>
      <c r="AV40" s="235"/>
      <c r="AW40" s="235"/>
      <c r="AX40" s="235"/>
      <c r="AY40" s="235"/>
      <c r="AZ40" s="242"/>
      <c r="BA40" s="242"/>
      <c r="BB40" s="239"/>
      <c r="BC40" s="234"/>
      <c r="BD40" s="235"/>
      <c r="BE40" s="235"/>
      <c r="BF40" s="235"/>
      <c r="BG40" s="235"/>
      <c r="BH40" s="235"/>
      <c r="BI40" s="235"/>
      <c r="BJ40" s="235"/>
      <c r="BK40" s="235"/>
      <c r="BL40" s="235"/>
      <c r="BM40" s="239"/>
      <c r="BN40" s="234"/>
      <c r="BO40" s="235"/>
      <c r="BP40" s="235"/>
      <c r="BQ40" s="235"/>
      <c r="BR40" s="235"/>
      <c r="BS40" s="235"/>
      <c r="BT40" s="235"/>
      <c r="BU40" s="235"/>
      <c r="BV40" s="235"/>
      <c r="BW40" s="235"/>
      <c r="BX40" s="235"/>
      <c r="BY40" s="235"/>
      <c r="BZ40" s="235"/>
      <c r="CA40" s="235"/>
      <c r="CB40" s="235">
        <v>19.34</v>
      </c>
      <c r="CC40" s="235"/>
      <c r="CD40" s="235"/>
      <c r="CE40" s="235"/>
      <c r="CF40" s="235"/>
      <c r="CG40" s="235"/>
      <c r="CH40" s="235"/>
      <c r="CI40" s="235"/>
      <c r="CJ40" s="235"/>
      <c r="CK40" s="235"/>
      <c r="CL40" s="235"/>
      <c r="CM40" s="235"/>
      <c r="CN40" s="235"/>
      <c r="CO40" s="235"/>
      <c r="CP40" s="235"/>
      <c r="CQ40" s="235"/>
      <c r="CR40" s="235"/>
      <c r="CS40" s="235"/>
      <c r="CT40" s="235"/>
      <c r="CU40" s="235"/>
      <c r="CV40" s="235"/>
      <c r="CW40" s="239"/>
    </row>
    <row r="41" spans="1:101" s="275" customFormat="1" ht="15.75">
      <c r="A41" s="272" t="s">
        <v>135</v>
      </c>
      <c r="B41" s="232" t="s">
        <v>107</v>
      </c>
      <c r="C41" s="265">
        <v>0</v>
      </c>
      <c r="D41" s="249"/>
      <c r="E41" s="250"/>
      <c r="F41" s="250"/>
      <c r="G41" s="250"/>
      <c r="H41" s="250"/>
      <c r="I41" s="250"/>
      <c r="J41" s="250"/>
      <c r="K41" s="250"/>
      <c r="L41" s="250"/>
      <c r="M41" s="250"/>
      <c r="N41" s="250"/>
      <c r="O41" s="250"/>
      <c r="P41" s="250"/>
      <c r="Q41" s="250"/>
      <c r="R41" s="250"/>
      <c r="S41" s="250"/>
      <c r="T41" s="252"/>
      <c r="U41" s="249"/>
      <c r="V41" s="235"/>
      <c r="W41" s="235"/>
      <c r="X41" s="235"/>
      <c r="Y41" s="235"/>
      <c r="Z41" s="235"/>
      <c r="AA41" s="235"/>
      <c r="AB41" s="235"/>
      <c r="AC41" s="235"/>
      <c r="AD41" s="235"/>
      <c r="AE41" s="235"/>
      <c r="AF41" s="235"/>
      <c r="AG41" s="235"/>
      <c r="AH41" s="235"/>
      <c r="AI41" s="235"/>
      <c r="AJ41" s="235"/>
      <c r="AK41" s="235"/>
      <c r="AL41" s="235"/>
      <c r="AM41" s="235"/>
      <c r="AN41" s="235"/>
      <c r="AO41" s="235"/>
      <c r="AP41" s="235"/>
      <c r="AQ41" s="235"/>
      <c r="AR41" s="239"/>
      <c r="AS41" s="245"/>
      <c r="AT41" s="242"/>
      <c r="AU41" s="250"/>
      <c r="AV41" s="242"/>
      <c r="AW41" s="274"/>
      <c r="AX41" s="242"/>
      <c r="AY41" s="242"/>
      <c r="AZ41" s="242"/>
      <c r="BA41" s="242"/>
      <c r="BB41" s="244"/>
      <c r="BC41" s="234"/>
      <c r="BD41" s="235"/>
      <c r="BE41" s="235"/>
      <c r="BF41" s="235"/>
      <c r="BG41" s="235"/>
      <c r="BH41" s="235"/>
      <c r="BI41" s="235"/>
      <c r="BJ41" s="235"/>
      <c r="BK41" s="235"/>
      <c r="BL41" s="235"/>
      <c r="BM41" s="239"/>
      <c r="BN41" s="249"/>
      <c r="BO41" s="235"/>
      <c r="BP41" s="235"/>
      <c r="BQ41" s="235"/>
      <c r="BR41" s="235"/>
      <c r="BS41" s="235"/>
      <c r="BT41" s="235"/>
      <c r="BU41" s="235"/>
      <c r="BV41" s="235"/>
      <c r="BW41" s="235"/>
      <c r="BX41" s="235"/>
      <c r="BY41" s="235"/>
      <c r="BZ41" s="235"/>
      <c r="CA41" s="235"/>
      <c r="CB41" s="235"/>
      <c r="CC41" s="235"/>
      <c r="CD41" s="235"/>
      <c r="CE41" s="235"/>
      <c r="CF41" s="235"/>
      <c r="CG41" s="235"/>
      <c r="CH41" s="235"/>
      <c r="CI41" s="235"/>
      <c r="CJ41" s="235"/>
      <c r="CK41" s="235"/>
      <c r="CL41" s="235"/>
      <c r="CM41" s="235"/>
      <c r="CN41" s="235"/>
      <c r="CO41" s="235"/>
      <c r="CP41" s="235"/>
      <c r="CQ41" s="235"/>
      <c r="CR41" s="235"/>
      <c r="CS41" s="235"/>
      <c r="CT41" s="235"/>
      <c r="CU41" s="235"/>
      <c r="CV41" s="235"/>
      <c r="CW41" s="239"/>
    </row>
    <row r="42" spans="1:101" s="275" customFormat="1" ht="15.75">
      <c r="A42" s="272" t="s">
        <v>136</v>
      </c>
      <c r="B42" s="232" t="s">
        <v>137</v>
      </c>
      <c r="C42" s="233">
        <v>0</v>
      </c>
      <c r="D42" s="277"/>
      <c r="E42" s="246"/>
      <c r="F42" s="246"/>
      <c r="G42" s="246"/>
      <c r="H42" s="246"/>
      <c r="I42" s="246"/>
      <c r="J42" s="246"/>
      <c r="K42" s="246"/>
      <c r="L42" s="246"/>
      <c r="M42" s="246"/>
      <c r="N42" s="246"/>
      <c r="O42" s="246"/>
      <c r="P42" s="246"/>
      <c r="Q42" s="246"/>
      <c r="R42" s="246"/>
      <c r="S42" s="250"/>
      <c r="T42" s="278"/>
      <c r="U42" s="234"/>
      <c r="V42" s="235"/>
      <c r="W42" s="235"/>
      <c r="X42" s="235"/>
      <c r="Y42" s="235"/>
      <c r="Z42" s="235"/>
      <c r="AA42" s="235"/>
      <c r="AB42" s="235"/>
      <c r="AC42" s="235"/>
      <c r="AD42" s="235"/>
      <c r="AE42" s="235"/>
      <c r="AF42" s="235"/>
      <c r="AG42" s="235"/>
      <c r="AH42" s="235"/>
      <c r="AI42" s="235"/>
      <c r="AJ42" s="235"/>
      <c r="AK42" s="235"/>
      <c r="AL42" s="235"/>
      <c r="AM42" s="235"/>
      <c r="AN42" s="235"/>
      <c r="AO42" s="235"/>
      <c r="AP42" s="235"/>
      <c r="AQ42" s="235"/>
      <c r="AR42" s="239"/>
      <c r="AS42" s="245"/>
      <c r="AT42" s="242"/>
      <c r="AU42" s="242"/>
      <c r="AV42" s="242"/>
      <c r="AW42" s="242"/>
      <c r="AX42" s="242"/>
      <c r="AY42" s="242"/>
      <c r="AZ42" s="242"/>
      <c r="BA42" s="242"/>
      <c r="BB42" s="244"/>
      <c r="BC42" s="234"/>
      <c r="BD42" s="235"/>
      <c r="BE42" s="235"/>
      <c r="BF42" s="235"/>
      <c r="BG42" s="242"/>
      <c r="BH42" s="235"/>
      <c r="BI42" s="250"/>
      <c r="BJ42" s="250"/>
      <c r="BK42" s="235"/>
      <c r="BL42" s="235"/>
      <c r="BM42" s="239"/>
      <c r="BN42" s="234"/>
      <c r="BO42" s="235"/>
      <c r="BP42" s="235"/>
      <c r="BQ42" s="235"/>
      <c r="BR42" s="235"/>
      <c r="BS42" s="235"/>
      <c r="BT42" s="235"/>
      <c r="BU42" s="235"/>
      <c r="BV42" s="235"/>
      <c r="BW42" s="235"/>
      <c r="BX42" s="235"/>
      <c r="BY42" s="235"/>
      <c r="BZ42" s="235"/>
      <c r="CA42" s="235"/>
      <c r="CB42" s="235"/>
      <c r="CC42" s="235"/>
      <c r="CD42" s="235"/>
      <c r="CE42" s="235"/>
      <c r="CF42" s="235"/>
      <c r="CG42" s="235"/>
      <c r="CH42" s="235"/>
      <c r="CI42" s="235"/>
      <c r="CJ42" s="235"/>
      <c r="CK42" s="235"/>
      <c r="CL42" s="235"/>
      <c r="CM42" s="235"/>
      <c r="CN42" s="235"/>
      <c r="CO42" s="235"/>
      <c r="CP42" s="235"/>
      <c r="CQ42" s="235"/>
      <c r="CR42" s="235"/>
      <c r="CS42" s="235"/>
      <c r="CT42" s="235"/>
      <c r="CU42" s="235"/>
      <c r="CV42" s="235"/>
      <c r="CW42" s="239"/>
    </row>
    <row r="43" spans="1:101" s="275" customFormat="1" ht="15.75">
      <c r="A43" s="488" t="s">
        <v>138</v>
      </c>
      <c r="B43" s="279" t="s">
        <v>122</v>
      </c>
      <c r="C43" s="233">
        <v>0</v>
      </c>
      <c r="D43" s="277"/>
      <c r="E43" s="246"/>
      <c r="F43" s="246"/>
      <c r="G43" s="246"/>
      <c r="H43" s="246"/>
      <c r="I43" s="246"/>
      <c r="J43" s="246"/>
      <c r="K43" s="246"/>
      <c r="L43" s="246"/>
      <c r="M43" s="246"/>
      <c r="N43" s="246"/>
      <c r="O43" s="246"/>
      <c r="P43" s="246"/>
      <c r="Q43" s="246"/>
      <c r="R43" s="246"/>
      <c r="S43" s="250"/>
      <c r="T43" s="278"/>
      <c r="U43" s="234"/>
      <c r="V43" s="235"/>
      <c r="W43" s="235"/>
      <c r="X43" s="235"/>
      <c r="Y43" s="235"/>
      <c r="Z43" s="235"/>
      <c r="AA43" s="235"/>
      <c r="AB43" s="235"/>
      <c r="AC43" s="235"/>
      <c r="AD43" s="235"/>
      <c r="AE43" s="235"/>
      <c r="AF43" s="235"/>
      <c r="AG43" s="235"/>
      <c r="AH43" s="235"/>
      <c r="AI43" s="235"/>
      <c r="AJ43" s="235"/>
      <c r="AK43" s="235"/>
      <c r="AL43" s="235"/>
      <c r="AM43" s="235"/>
      <c r="AN43" s="235"/>
      <c r="AO43" s="235"/>
      <c r="AP43" s="235"/>
      <c r="AQ43" s="235"/>
      <c r="AR43" s="239"/>
      <c r="AS43" s="245"/>
      <c r="AT43" s="242"/>
      <c r="AU43" s="242"/>
      <c r="AV43" s="242"/>
      <c r="AW43" s="242"/>
      <c r="AX43" s="242"/>
      <c r="AY43" s="242"/>
      <c r="AZ43" s="242"/>
      <c r="BA43" s="242"/>
      <c r="BB43" s="244"/>
      <c r="BC43" s="234"/>
      <c r="BD43" s="235"/>
      <c r="BE43" s="235"/>
      <c r="BF43" s="235"/>
      <c r="BG43" s="242"/>
      <c r="BH43" s="235"/>
      <c r="BI43" s="250"/>
      <c r="BJ43" s="250"/>
      <c r="BK43" s="235"/>
      <c r="BL43" s="235"/>
      <c r="BM43" s="239"/>
      <c r="BN43" s="234"/>
      <c r="BO43" s="235"/>
      <c r="BP43" s="235"/>
      <c r="BQ43" s="235"/>
      <c r="BR43" s="235"/>
      <c r="BS43" s="235"/>
      <c r="BT43" s="235"/>
      <c r="BU43" s="235"/>
      <c r="BV43" s="235"/>
      <c r="BW43" s="235"/>
      <c r="BX43" s="235"/>
      <c r="BY43" s="235"/>
      <c r="BZ43" s="235"/>
      <c r="CA43" s="235"/>
      <c r="CB43" s="235"/>
      <c r="CC43" s="235"/>
      <c r="CD43" s="235"/>
      <c r="CE43" s="235"/>
      <c r="CF43" s="235"/>
      <c r="CG43" s="235"/>
      <c r="CH43" s="235"/>
      <c r="CI43" s="235"/>
      <c r="CJ43" s="235"/>
      <c r="CK43" s="235"/>
      <c r="CL43" s="235"/>
      <c r="CM43" s="235"/>
      <c r="CN43" s="235"/>
      <c r="CO43" s="235"/>
      <c r="CP43" s="235"/>
      <c r="CQ43" s="235"/>
      <c r="CR43" s="235"/>
      <c r="CS43" s="235"/>
      <c r="CT43" s="235"/>
      <c r="CU43" s="235"/>
      <c r="CV43" s="235"/>
      <c r="CW43" s="239"/>
    </row>
    <row r="44" spans="1:101" s="275" customFormat="1" ht="15.75">
      <c r="A44" s="488"/>
      <c r="B44" s="279" t="s">
        <v>103</v>
      </c>
      <c r="C44" s="233">
        <v>0</v>
      </c>
      <c r="D44" s="277"/>
      <c r="E44" s="246"/>
      <c r="F44" s="246"/>
      <c r="G44" s="246"/>
      <c r="H44" s="246"/>
      <c r="I44" s="246"/>
      <c r="J44" s="246"/>
      <c r="K44" s="246"/>
      <c r="L44" s="246"/>
      <c r="M44" s="246"/>
      <c r="N44" s="246"/>
      <c r="O44" s="246"/>
      <c r="P44" s="246"/>
      <c r="Q44" s="246"/>
      <c r="R44" s="246"/>
      <c r="S44" s="250"/>
      <c r="T44" s="278"/>
      <c r="U44" s="234"/>
      <c r="V44" s="235"/>
      <c r="W44" s="235"/>
      <c r="X44" s="235"/>
      <c r="Y44" s="235"/>
      <c r="Z44" s="235"/>
      <c r="AA44" s="235"/>
      <c r="AB44" s="235"/>
      <c r="AC44" s="235"/>
      <c r="AD44" s="235"/>
      <c r="AE44" s="235"/>
      <c r="AF44" s="235"/>
      <c r="AG44" s="235"/>
      <c r="AH44" s="235"/>
      <c r="AI44" s="235"/>
      <c r="AJ44" s="235"/>
      <c r="AK44" s="235"/>
      <c r="AL44" s="235"/>
      <c r="AM44" s="235"/>
      <c r="AN44" s="235"/>
      <c r="AO44" s="235"/>
      <c r="AP44" s="235"/>
      <c r="AQ44" s="235"/>
      <c r="AR44" s="239"/>
      <c r="AS44" s="245"/>
      <c r="AT44" s="242"/>
      <c r="AU44" s="242"/>
      <c r="AV44" s="242"/>
      <c r="AW44" s="242"/>
      <c r="AX44" s="242"/>
      <c r="AY44" s="242"/>
      <c r="AZ44" s="242"/>
      <c r="BA44" s="242"/>
      <c r="BB44" s="244"/>
      <c r="BC44" s="234"/>
      <c r="BD44" s="235"/>
      <c r="BE44" s="235"/>
      <c r="BF44" s="235"/>
      <c r="BG44" s="242"/>
      <c r="BH44" s="235"/>
      <c r="BI44" s="250"/>
      <c r="BJ44" s="250"/>
      <c r="BK44" s="235"/>
      <c r="BL44" s="235"/>
      <c r="BM44" s="239"/>
      <c r="BN44" s="234"/>
      <c r="BO44" s="235"/>
      <c r="BP44" s="235"/>
      <c r="BQ44" s="235"/>
      <c r="BR44" s="235"/>
      <c r="BS44" s="235"/>
      <c r="BT44" s="235"/>
      <c r="BU44" s="235"/>
      <c r="BV44" s="235"/>
      <c r="BW44" s="235"/>
      <c r="BX44" s="235"/>
      <c r="BY44" s="235"/>
      <c r="BZ44" s="235"/>
      <c r="CA44" s="235"/>
      <c r="CB44" s="235"/>
      <c r="CC44" s="235"/>
      <c r="CD44" s="235"/>
      <c r="CE44" s="235"/>
      <c r="CF44" s="235"/>
      <c r="CG44" s="235"/>
      <c r="CH44" s="235"/>
      <c r="CI44" s="235"/>
      <c r="CJ44" s="235"/>
      <c r="CK44" s="235"/>
      <c r="CL44" s="235"/>
      <c r="CM44" s="235"/>
      <c r="CN44" s="235"/>
      <c r="CO44" s="235"/>
      <c r="CP44" s="235"/>
      <c r="CQ44" s="235"/>
      <c r="CR44" s="235"/>
      <c r="CS44" s="235"/>
      <c r="CT44" s="235"/>
      <c r="CU44" s="235"/>
      <c r="CV44" s="235"/>
      <c r="CW44" s="239"/>
    </row>
    <row r="45" spans="1:101" s="275" customFormat="1" ht="15.75" customHeight="1">
      <c r="A45" s="343" t="s">
        <v>139</v>
      </c>
      <c r="B45" s="236" t="s">
        <v>122</v>
      </c>
      <c r="C45" s="233">
        <v>0</v>
      </c>
      <c r="D45" s="277"/>
      <c r="E45" s="246"/>
      <c r="F45" s="246"/>
      <c r="G45" s="246"/>
      <c r="H45" s="246"/>
      <c r="I45" s="246"/>
      <c r="J45" s="246"/>
      <c r="K45" s="246"/>
      <c r="L45" s="246"/>
      <c r="M45" s="246"/>
      <c r="N45" s="246"/>
      <c r="O45" s="246"/>
      <c r="P45" s="246"/>
      <c r="Q45" s="246"/>
      <c r="R45" s="246"/>
      <c r="S45" s="250"/>
      <c r="T45" s="278"/>
      <c r="U45" s="234"/>
      <c r="V45" s="235"/>
      <c r="W45" s="235"/>
      <c r="X45" s="235"/>
      <c r="Y45" s="235"/>
      <c r="Z45" s="235"/>
      <c r="AA45" s="235"/>
      <c r="AB45" s="235"/>
      <c r="AC45" s="235"/>
      <c r="AD45" s="235"/>
      <c r="AE45" s="235"/>
      <c r="AF45" s="235"/>
      <c r="AG45" s="235"/>
      <c r="AH45" s="235"/>
      <c r="AI45" s="235"/>
      <c r="AJ45" s="235"/>
      <c r="AK45" s="235"/>
      <c r="AL45" s="235"/>
      <c r="AM45" s="235"/>
      <c r="AN45" s="235"/>
      <c r="AO45" s="235"/>
      <c r="AP45" s="235"/>
      <c r="AQ45" s="235"/>
      <c r="AR45" s="239"/>
      <c r="AS45" s="245"/>
      <c r="AT45" s="242"/>
      <c r="AU45" s="242"/>
      <c r="AV45" s="242"/>
      <c r="AW45" s="242"/>
      <c r="AX45" s="242"/>
      <c r="AY45" s="242"/>
      <c r="AZ45" s="242"/>
      <c r="BA45" s="242"/>
      <c r="BB45" s="244"/>
      <c r="BC45" s="234"/>
      <c r="BD45" s="235"/>
      <c r="BE45" s="235"/>
      <c r="BF45" s="235"/>
      <c r="BG45" s="242"/>
      <c r="BH45" s="235"/>
      <c r="BI45" s="250"/>
      <c r="BJ45" s="250"/>
      <c r="BK45" s="235"/>
      <c r="BL45" s="235"/>
      <c r="BM45" s="239"/>
      <c r="BN45" s="234"/>
      <c r="BO45" s="235"/>
      <c r="BP45" s="235"/>
      <c r="BQ45" s="235"/>
      <c r="BR45" s="235"/>
      <c r="BS45" s="235"/>
      <c r="BT45" s="235"/>
      <c r="BU45" s="235"/>
      <c r="BV45" s="235"/>
      <c r="BW45" s="235"/>
      <c r="BX45" s="235"/>
      <c r="BY45" s="235"/>
      <c r="BZ45" s="235"/>
      <c r="CA45" s="235"/>
      <c r="CB45" s="235"/>
      <c r="CC45" s="235"/>
      <c r="CD45" s="235"/>
      <c r="CE45" s="235"/>
      <c r="CF45" s="235"/>
      <c r="CG45" s="235"/>
      <c r="CH45" s="235"/>
      <c r="CI45" s="235"/>
      <c r="CJ45" s="235"/>
      <c r="CK45" s="235"/>
      <c r="CL45" s="235"/>
      <c r="CM45" s="235"/>
      <c r="CN45" s="235"/>
      <c r="CO45" s="235"/>
      <c r="CP45" s="235"/>
      <c r="CQ45" s="235"/>
      <c r="CR45" s="235"/>
      <c r="CS45" s="235"/>
      <c r="CT45" s="235"/>
      <c r="CU45" s="235"/>
      <c r="CV45" s="235"/>
      <c r="CW45" s="239"/>
    </row>
    <row r="46" spans="1:101" s="275" customFormat="1" ht="15.75" customHeight="1">
      <c r="A46" s="343" t="s">
        <v>140</v>
      </c>
      <c r="B46" s="236" t="s">
        <v>103</v>
      </c>
      <c r="C46" s="233">
        <v>0</v>
      </c>
      <c r="D46" s="277"/>
      <c r="E46" s="246"/>
      <c r="F46" s="246"/>
      <c r="G46" s="246"/>
      <c r="H46" s="246"/>
      <c r="I46" s="246"/>
      <c r="J46" s="246"/>
      <c r="K46" s="246"/>
      <c r="L46" s="246"/>
      <c r="M46" s="246"/>
      <c r="N46" s="246"/>
      <c r="O46" s="246"/>
      <c r="P46" s="246"/>
      <c r="Q46" s="246"/>
      <c r="R46" s="246"/>
      <c r="S46" s="250"/>
      <c r="T46" s="278"/>
      <c r="U46" s="234"/>
      <c r="V46" s="235"/>
      <c r="W46" s="235"/>
      <c r="X46" s="235"/>
      <c r="Y46" s="235"/>
      <c r="Z46" s="235"/>
      <c r="AA46" s="235"/>
      <c r="AB46" s="235"/>
      <c r="AC46" s="235"/>
      <c r="AD46" s="235"/>
      <c r="AE46" s="235"/>
      <c r="AF46" s="235"/>
      <c r="AG46" s="235"/>
      <c r="AH46" s="235"/>
      <c r="AI46" s="235"/>
      <c r="AJ46" s="235"/>
      <c r="AK46" s="235"/>
      <c r="AL46" s="235"/>
      <c r="AM46" s="235"/>
      <c r="AN46" s="235"/>
      <c r="AO46" s="235"/>
      <c r="AP46" s="235"/>
      <c r="AQ46" s="235"/>
      <c r="AR46" s="239"/>
      <c r="AS46" s="245"/>
      <c r="AT46" s="242"/>
      <c r="AU46" s="242"/>
      <c r="AV46" s="242"/>
      <c r="AW46" s="242"/>
      <c r="AX46" s="242"/>
      <c r="AY46" s="242"/>
      <c r="AZ46" s="242"/>
      <c r="BA46" s="242"/>
      <c r="BB46" s="244"/>
      <c r="BC46" s="234"/>
      <c r="BD46" s="235"/>
      <c r="BE46" s="235"/>
      <c r="BF46" s="235"/>
      <c r="BG46" s="242"/>
      <c r="BH46" s="235"/>
      <c r="BI46" s="250"/>
      <c r="BJ46" s="250"/>
      <c r="BK46" s="235"/>
      <c r="BL46" s="235"/>
      <c r="BM46" s="239"/>
      <c r="BN46" s="234"/>
      <c r="BO46" s="235"/>
      <c r="BP46" s="235"/>
      <c r="BQ46" s="235"/>
      <c r="BR46" s="235"/>
      <c r="BS46" s="235"/>
      <c r="BT46" s="235"/>
      <c r="BU46" s="235"/>
      <c r="BV46" s="235"/>
      <c r="BW46" s="235"/>
      <c r="BX46" s="235"/>
      <c r="BY46" s="235"/>
      <c r="BZ46" s="235"/>
      <c r="CA46" s="235"/>
      <c r="CB46" s="235"/>
      <c r="CC46" s="235"/>
      <c r="CD46" s="235"/>
      <c r="CE46" s="235"/>
      <c r="CF46" s="235"/>
      <c r="CG46" s="235"/>
      <c r="CH46" s="235"/>
      <c r="CI46" s="235"/>
      <c r="CJ46" s="235"/>
      <c r="CK46" s="235"/>
      <c r="CL46" s="235"/>
      <c r="CM46" s="235"/>
      <c r="CN46" s="235"/>
      <c r="CO46" s="235"/>
      <c r="CP46" s="235"/>
      <c r="CQ46" s="235"/>
      <c r="CR46" s="235"/>
      <c r="CS46" s="235"/>
      <c r="CT46" s="235"/>
      <c r="CU46" s="235"/>
      <c r="CV46" s="235"/>
      <c r="CW46" s="239"/>
    </row>
    <row r="47" spans="1:101" ht="15.75">
      <c r="A47" s="267" t="s">
        <v>141</v>
      </c>
      <c r="B47" s="232" t="s">
        <v>128</v>
      </c>
      <c r="C47" s="265">
        <v>0.1075</v>
      </c>
      <c r="D47" s="249"/>
      <c r="E47" s="250"/>
      <c r="F47" s="248"/>
      <c r="G47" s="250"/>
      <c r="H47" s="248"/>
      <c r="I47" s="257"/>
      <c r="J47" s="250"/>
      <c r="K47" s="248"/>
      <c r="L47" s="248"/>
      <c r="M47" s="248"/>
      <c r="N47" s="248"/>
      <c r="O47" s="293">
        <v>0.1075</v>
      </c>
      <c r="P47" s="250"/>
      <c r="Q47" s="235"/>
      <c r="R47" s="248"/>
      <c r="S47" s="248"/>
      <c r="T47" s="251"/>
      <c r="U47" s="249"/>
      <c r="V47" s="250"/>
      <c r="W47" s="250"/>
      <c r="X47" s="250"/>
      <c r="Y47" s="250"/>
      <c r="Z47" s="250"/>
      <c r="AA47" s="250"/>
      <c r="AB47" s="250"/>
      <c r="AC47" s="250"/>
      <c r="AD47" s="250"/>
      <c r="AE47" s="250"/>
      <c r="AF47" s="250"/>
      <c r="AG47" s="250"/>
      <c r="AH47" s="250"/>
      <c r="AI47" s="250"/>
      <c r="AJ47" s="250"/>
      <c r="AK47" s="250"/>
      <c r="AL47" s="250"/>
      <c r="AM47" s="250"/>
      <c r="AN47" s="250"/>
      <c r="AO47" s="250"/>
      <c r="AP47" s="250"/>
      <c r="AQ47" s="250"/>
      <c r="AR47" s="237"/>
      <c r="AS47" s="245"/>
      <c r="AT47" s="243"/>
      <c r="AU47" s="248"/>
      <c r="AV47" s="250"/>
      <c r="AW47" s="248"/>
      <c r="AX47" s="248"/>
      <c r="AY47" s="248"/>
      <c r="AZ47" s="248"/>
      <c r="BA47" s="250"/>
      <c r="BB47" s="252"/>
      <c r="BC47" s="234"/>
      <c r="BD47" s="235"/>
      <c r="BE47" s="235"/>
      <c r="BF47" s="235"/>
      <c r="BG47" s="235"/>
      <c r="BH47" s="235"/>
      <c r="BI47" s="235"/>
      <c r="BJ47" s="235"/>
      <c r="BK47" s="235"/>
      <c r="BL47" s="235"/>
      <c r="BM47" s="239"/>
      <c r="BN47" s="234"/>
      <c r="BO47" s="236"/>
      <c r="BP47" s="236"/>
      <c r="BQ47" s="236"/>
      <c r="BR47" s="235"/>
      <c r="BS47" s="236"/>
      <c r="BT47" s="236"/>
      <c r="BU47" s="235"/>
      <c r="BV47" s="236"/>
      <c r="BW47" s="235"/>
      <c r="BX47" s="236"/>
      <c r="BY47" s="236"/>
      <c r="BZ47" s="236"/>
      <c r="CA47" s="236"/>
      <c r="CB47" s="236"/>
      <c r="CC47" s="236"/>
      <c r="CD47" s="235"/>
      <c r="CE47" s="236"/>
      <c r="CF47" s="236"/>
      <c r="CG47" s="236"/>
      <c r="CH47" s="236"/>
      <c r="CI47" s="235"/>
      <c r="CJ47" s="235"/>
      <c r="CK47" s="236"/>
      <c r="CL47" s="235"/>
      <c r="CM47" s="235"/>
      <c r="CN47" s="235"/>
      <c r="CO47" s="235"/>
      <c r="CP47" s="235"/>
      <c r="CQ47" s="235"/>
      <c r="CR47" s="235"/>
      <c r="CS47" s="236"/>
      <c r="CT47" s="236"/>
      <c r="CU47" s="235"/>
      <c r="CV47" s="236"/>
      <c r="CW47" s="237"/>
    </row>
    <row r="48" spans="1:101" ht="15.75">
      <c r="A48" s="231"/>
      <c r="B48" s="232" t="s">
        <v>103</v>
      </c>
      <c r="C48" s="233">
        <v>250.13</v>
      </c>
      <c r="D48" s="245"/>
      <c r="E48" s="235"/>
      <c r="F48" s="235"/>
      <c r="G48" s="235"/>
      <c r="H48" s="235"/>
      <c r="I48" s="242"/>
      <c r="J48" s="235"/>
      <c r="K48" s="235"/>
      <c r="L48" s="235"/>
      <c r="M48" s="235"/>
      <c r="N48" s="235"/>
      <c r="O48" s="235">
        <v>250.13</v>
      </c>
      <c r="P48" s="235"/>
      <c r="Q48" s="235"/>
      <c r="R48" s="235"/>
      <c r="S48" s="235"/>
      <c r="T48" s="280"/>
      <c r="U48" s="245"/>
      <c r="V48" s="242"/>
      <c r="W48" s="242"/>
      <c r="X48" s="242"/>
      <c r="Y48" s="242"/>
      <c r="Z48" s="242"/>
      <c r="AA48" s="242"/>
      <c r="AB48" s="235"/>
      <c r="AC48" s="235"/>
      <c r="AD48" s="235"/>
      <c r="AE48" s="235"/>
      <c r="AF48" s="235"/>
      <c r="AG48" s="235"/>
      <c r="AH48" s="235"/>
      <c r="AI48" s="235"/>
      <c r="AJ48" s="235"/>
      <c r="AK48" s="235"/>
      <c r="AL48" s="235"/>
      <c r="AM48" s="235"/>
      <c r="AN48" s="235"/>
      <c r="AO48" s="235"/>
      <c r="AP48" s="235"/>
      <c r="AQ48" s="235"/>
      <c r="AR48" s="237"/>
      <c r="AS48" s="245"/>
      <c r="AT48" s="242"/>
      <c r="AU48" s="242"/>
      <c r="AV48" s="242"/>
      <c r="AW48" s="242"/>
      <c r="AX48" s="242"/>
      <c r="AY48" s="250"/>
      <c r="AZ48" s="242"/>
      <c r="BA48" s="242"/>
      <c r="BB48" s="244"/>
      <c r="BC48" s="245"/>
      <c r="BD48" s="242"/>
      <c r="BE48" s="242"/>
      <c r="BF48" s="242"/>
      <c r="BG48" s="242"/>
      <c r="BH48" s="242"/>
      <c r="BI48" s="242"/>
      <c r="BJ48" s="242"/>
      <c r="BK48" s="242"/>
      <c r="BL48" s="242"/>
      <c r="BM48" s="244"/>
      <c r="BN48" s="245"/>
      <c r="BO48" s="242"/>
      <c r="BP48" s="242"/>
      <c r="BQ48" s="242"/>
      <c r="BR48" s="242"/>
      <c r="BS48" s="242"/>
      <c r="BT48" s="242"/>
      <c r="BU48" s="242"/>
      <c r="BV48" s="242"/>
      <c r="BW48" s="242"/>
      <c r="BX48" s="242"/>
      <c r="BY48" s="242"/>
      <c r="BZ48" s="242"/>
      <c r="CA48" s="242"/>
      <c r="CB48" s="242"/>
      <c r="CC48" s="242"/>
      <c r="CD48" s="242"/>
      <c r="CE48" s="242"/>
      <c r="CF48" s="242"/>
      <c r="CG48" s="242"/>
      <c r="CH48" s="242"/>
      <c r="CI48" s="242"/>
      <c r="CJ48" s="242"/>
      <c r="CK48" s="242"/>
      <c r="CL48" s="242"/>
      <c r="CM48" s="242"/>
      <c r="CN48" s="242"/>
      <c r="CO48" s="242"/>
      <c r="CP48" s="242"/>
      <c r="CQ48" s="242"/>
      <c r="CR48" s="242"/>
      <c r="CS48" s="242"/>
      <c r="CT48" s="242"/>
      <c r="CU48" s="242"/>
      <c r="CV48" s="242"/>
      <c r="CW48" s="244"/>
    </row>
    <row r="49" spans="1:101" ht="15.75">
      <c r="A49" s="488" t="s">
        <v>142</v>
      </c>
      <c r="B49" s="232" t="s">
        <v>122</v>
      </c>
      <c r="C49" s="268">
        <v>29</v>
      </c>
      <c r="D49" s="234"/>
      <c r="E49" s="235"/>
      <c r="F49" s="384"/>
      <c r="G49" s="235"/>
      <c r="H49" s="392"/>
      <c r="I49" s="235"/>
      <c r="J49" s="235"/>
      <c r="K49" s="236"/>
      <c r="L49" s="236"/>
      <c r="M49" s="236"/>
      <c r="N49" s="236"/>
      <c r="O49" s="236"/>
      <c r="P49" s="235"/>
      <c r="Q49" s="236"/>
      <c r="R49" s="236"/>
      <c r="S49" s="236"/>
      <c r="T49" s="237"/>
      <c r="U49" s="234"/>
      <c r="V49" s="235"/>
      <c r="W49" s="235">
        <v>2</v>
      </c>
      <c r="X49" s="235"/>
      <c r="Y49" s="235"/>
      <c r="Z49" s="235"/>
      <c r="AA49" s="235"/>
      <c r="AB49" s="235"/>
      <c r="AC49" s="235">
        <v>3</v>
      </c>
      <c r="AD49" s="235"/>
      <c r="AE49" s="235"/>
      <c r="AF49" s="235"/>
      <c r="AG49" s="235"/>
      <c r="AH49" s="235"/>
      <c r="AI49" s="235"/>
      <c r="AJ49" s="235"/>
      <c r="AK49" s="235"/>
      <c r="AL49" s="235"/>
      <c r="AM49" s="235"/>
      <c r="AN49" s="235"/>
      <c r="AO49" s="235"/>
      <c r="AP49" s="235"/>
      <c r="AQ49" s="235"/>
      <c r="AR49" s="237"/>
      <c r="AS49" s="269"/>
      <c r="AT49" s="270"/>
      <c r="AU49" s="270"/>
      <c r="AV49" s="260"/>
      <c r="AW49" s="270"/>
      <c r="AX49" s="270"/>
      <c r="AY49" s="260"/>
      <c r="AZ49" s="260"/>
      <c r="BA49" s="260"/>
      <c r="BB49" s="281"/>
      <c r="BC49" s="234"/>
      <c r="BD49" s="235"/>
      <c r="BE49" s="235"/>
      <c r="BF49" s="235"/>
      <c r="BG49" s="235"/>
      <c r="BH49" s="235"/>
      <c r="BI49" s="235"/>
      <c r="BJ49" s="235"/>
      <c r="BK49" s="235"/>
      <c r="BL49" s="235"/>
      <c r="BM49" s="239"/>
      <c r="BN49" s="234">
        <v>1</v>
      </c>
      <c r="BO49" s="236"/>
      <c r="BP49" s="236"/>
      <c r="BQ49" s="236"/>
      <c r="BR49" s="235"/>
      <c r="BS49" s="236"/>
      <c r="BT49" s="236"/>
      <c r="BU49" s="235"/>
      <c r="BV49" s="236"/>
      <c r="BW49" s="235"/>
      <c r="BX49" s="236"/>
      <c r="BY49" s="235">
        <v>6</v>
      </c>
      <c r="BZ49" s="235"/>
      <c r="CA49" s="236">
        <v>11</v>
      </c>
      <c r="CB49" s="236"/>
      <c r="CC49" s="236">
        <v>6</v>
      </c>
      <c r="CD49" s="235"/>
      <c r="CE49" s="236"/>
      <c r="CF49" s="236"/>
      <c r="CG49" s="236"/>
      <c r="CH49" s="236"/>
      <c r="CI49" s="235"/>
      <c r="CJ49" s="235"/>
      <c r="CK49" s="236"/>
      <c r="CL49" s="236"/>
      <c r="CM49" s="235"/>
      <c r="CN49" s="235"/>
      <c r="CO49" s="235"/>
      <c r="CP49" s="235"/>
      <c r="CQ49" s="235"/>
      <c r="CR49" s="236"/>
      <c r="CS49" s="236"/>
      <c r="CT49" s="236"/>
      <c r="CU49" s="235"/>
      <c r="CV49" s="236"/>
      <c r="CW49" s="237"/>
    </row>
    <row r="50" spans="1:101" ht="15.75">
      <c r="A50" s="488"/>
      <c r="B50" s="232" t="s">
        <v>103</v>
      </c>
      <c r="C50" s="233">
        <v>63.67</v>
      </c>
      <c r="D50" s="245"/>
      <c r="E50" s="242"/>
      <c r="F50" s="384"/>
      <c r="G50" s="242"/>
      <c r="H50" s="393"/>
      <c r="I50" s="242"/>
      <c r="J50" s="242"/>
      <c r="K50" s="242"/>
      <c r="L50" s="242"/>
      <c r="M50" s="242"/>
      <c r="N50" s="242"/>
      <c r="O50" s="242"/>
      <c r="P50" s="242"/>
      <c r="Q50" s="242"/>
      <c r="R50" s="242"/>
      <c r="S50" s="242"/>
      <c r="T50" s="244"/>
      <c r="U50" s="255"/>
      <c r="V50" s="242"/>
      <c r="W50" s="243">
        <v>4.03</v>
      </c>
      <c r="X50" s="242"/>
      <c r="Y50" s="242"/>
      <c r="Z50" s="242"/>
      <c r="AA50" s="242"/>
      <c r="AB50" s="242"/>
      <c r="AC50" s="242">
        <v>6.05</v>
      </c>
      <c r="AD50" s="242"/>
      <c r="AE50" s="242"/>
      <c r="AF50" s="242"/>
      <c r="AG50" s="242"/>
      <c r="AH50" s="242"/>
      <c r="AI50" s="242"/>
      <c r="AJ50" s="242"/>
      <c r="AK50" s="242"/>
      <c r="AL50" s="242"/>
      <c r="AM50" s="242"/>
      <c r="AN50" s="242"/>
      <c r="AO50" s="242"/>
      <c r="AP50" s="242"/>
      <c r="AQ50" s="242"/>
      <c r="AR50" s="244"/>
      <c r="AS50" s="245"/>
      <c r="AT50" s="242"/>
      <c r="AU50" s="242"/>
      <c r="AV50" s="242"/>
      <c r="AW50" s="242"/>
      <c r="AX50" s="242"/>
      <c r="AY50" s="242"/>
      <c r="AZ50" s="242"/>
      <c r="BA50" s="250"/>
      <c r="BB50" s="252"/>
      <c r="BC50" s="245"/>
      <c r="BD50" s="242"/>
      <c r="BE50" s="242"/>
      <c r="BF50" s="242"/>
      <c r="BG50" s="242"/>
      <c r="BH50" s="242"/>
      <c r="BI50" s="242"/>
      <c r="BJ50" s="242"/>
      <c r="BK50" s="242"/>
      <c r="BL50" s="242"/>
      <c r="BM50" s="244"/>
      <c r="BN50" s="245">
        <v>3.27</v>
      </c>
      <c r="BO50" s="242"/>
      <c r="BP50" s="242"/>
      <c r="BQ50" s="242"/>
      <c r="BR50" s="242"/>
      <c r="BS50" s="242"/>
      <c r="BT50" s="242"/>
      <c r="BU50" s="242"/>
      <c r="BV50" s="242"/>
      <c r="BW50" s="242"/>
      <c r="BX50" s="242"/>
      <c r="BY50" s="242">
        <v>13.55</v>
      </c>
      <c r="BZ50" s="242"/>
      <c r="CA50" s="242">
        <v>15.89</v>
      </c>
      <c r="CB50" s="242"/>
      <c r="CC50" s="242">
        <v>20.88</v>
      </c>
      <c r="CD50" s="242"/>
      <c r="CE50" s="242"/>
      <c r="CF50" s="242"/>
      <c r="CG50" s="242"/>
      <c r="CH50" s="243"/>
      <c r="CI50" s="242"/>
      <c r="CJ50" s="242"/>
      <c r="CK50" s="242"/>
      <c r="CL50" s="242"/>
      <c r="CM50" s="242"/>
      <c r="CN50" s="242"/>
      <c r="CO50" s="242"/>
      <c r="CP50" s="242"/>
      <c r="CQ50" s="242"/>
      <c r="CR50" s="242"/>
      <c r="CS50" s="242"/>
      <c r="CT50" s="242"/>
      <c r="CU50" s="242"/>
      <c r="CV50" s="242"/>
      <c r="CW50" s="244"/>
    </row>
    <row r="51" spans="1:101" ht="15.75">
      <c r="A51" s="267" t="s">
        <v>143</v>
      </c>
      <c r="B51" s="232" t="s">
        <v>122</v>
      </c>
      <c r="C51" s="268">
        <v>39</v>
      </c>
      <c r="D51" s="240"/>
      <c r="E51" s="235"/>
      <c r="F51" s="384">
        <v>1</v>
      </c>
      <c r="G51" s="235"/>
      <c r="H51" s="392">
        <v>4</v>
      </c>
      <c r="I51" s="236"/>
      <c r="J51" s="282"/>
      <c r="K51" s="236"/>
      <c r="L51" s="236"/>
      <c r="M51" s="235"/>
      <c r="N51" s="236"/>
      <c r="O51" s="235">
        <v>13</v>
      </c>
      <c r="P51" s="235"/>
      <c r="Q51" s="236"/>
      <c r="R51" s="236"/>
      <c r="S51" s="394">
        <v>2</v>
      </c>
      <c r="T51" s="237"/>
      <c r="U51" s="234"/>
      <c r="V51" s="235"/>
      <c r="W51" s="235"/>
      <c r="X51" s="235"/>
      <c r="Y51" s="235"/>
      <c r="Z51" s="235"/>
      <c r="AA51" s="235"/>
      <c r="AB51" s="235"/>
      <c r="AC51" s="235"/>
      <c r="AD51" s="235"/>
      <c r="AE51" s="235"/>
      <c r="AF51" s="235"/>
      <c r="AG51" s="235"/>
      <c r="AH51" s="235"/>
      <c r="AI51" s="235"/>
      <c r="AJ51" s="235"/>
      <c r="AK51" s="235"/>
      <c r="AL51" s="235"/>
      <c r="AM51" s="235"/>
      <c r="AN51" s="235"/>
      <c r="AO51" s="235"/>
      <c r="AP51" s="235"/>
      <c r="AQ51" s="235"/>
      <c r="AR51" s="237"/>
      <c r="AS51" s="269"/>
      <c r="AT51" s="260"/>
      <c r="AU51" s="260"/>
      <c r="AV51" s="260"/>
      <c r="AW51" s="384">
        <v>1</v>
      </c>
      <c r="AX51" s="260"/>
      <c r="AY51" s="260"/>
      <c r="AZ51" s="260"/>
      <c r="BA51" s="260"/>
      <c r="BB51" s="281"/>
      <c r="BC51" s="234"/>
      <c r="BD51" s="235"/>
      <c r="BE51" s="384">
        <v>2</v>
      </c>
      <c r="BF51" s="394">
        <v>4</v>
      </c>
      <c r="BG51" s="394">
        <v>4</v>
      </c>
      <c r="BH51" s="235"/>
      <c r="BI51" s="235"/>
      <c r="BJ51" s="235"/>
      <c r="BK51" s="235"/>
      <c r="BL51" s="235"/>
      <c r="BM51" s="239"/>
      <c r="BN51" s="234"/>
      <c r="BO51" s="236"/>
      <c r="BP51" s="236"/>
      <c r="BQ51" s="394">
        <v>8</v>
      </c>
      <c r="BR51" s="235"/>
      <c r="BS51" s="282"/>
      <c r="BT51" s="236"/>
      <c r="BU51" s="235"/>
      <c r="BV51" s="236"/>
      <c r="BW51" s="235"/>
      <c r="BX51" s="236"/>
      <c r="BY51" s="236"/>
      <c r="BZ51" s="236"/>
      <c r="CA51" s="282"/>
      <c r="CB51" s="236"/>
      <c r="CC51" s="236"/>
      <c r="CD51" s="235"/>
      <c r="CE51" s="236"/>
      <c r="CF51" s="236"/>
      <c r="CG51" s="236"/>
      <c r="CH51" s="236"/>
      <c r="CI51" s="235"/>
      <c r="CJ51" s="235"/>
      <c r="CK51" s="236"/>
      <c r="CL51" s="236"/>
      <c r="CM51" s="235"/>
      <c r="CN51" s="235"/>
      <c r="CO51" s="235"/>
      <c r="CP51" s="235"/>
      <c r="CQ51" s="235"/>
      <c r="CR51" s="235"/>
      <c r="CS51" s="236"/>
      <c r="CT51" s="236"/>
      <c r="CU51" s="235"/>
      <c r="CV51" s="236"/>
      <c r="CW51" s="237"/>
    </row>
    <row r="52" spans="1:101" ht="15.75">
      <c r="A52" s="231"/>
      <c r="B52" s="232" t="s">
        <v>103</v>
      </c>
      <c r="C52" s="233">
        <v>711.67999999999984</v>
      </c>
      <c r="D52" s="255"/>
      <c r="E52" s="242"/>
      <c r="F52" s="384">
        <v>4.57</v>
      </c>
      <c r="G52" s="242"/>
      <c r="H52" s="393">
        <v>90.56</v>
      </c>
      <c r="I52" s="243"/>
      <c r="J52" s="283"/>
      <c r="K52" s="243"/>
      <c r="L52" s="243"/>
      <c r="M52" s="242"/>
      <c r="N52" s="283"/>
      <c r="O52" s="242">
        <v>144.23000000000002</v>
      </c>
      <c r="P52" s="242"/>
      <c r="Q52" s="243"/>
      <c r="R52" s="243"/>
      <c r="S52" s="395">
        <v>47.95</v>
      </c>
      <c r="T52" s="251"/>
      <c r="U52" s="255"/>
      <c r="V52" s="242"/>
      <c r="W52" s="242"/>
      <c r="X52" s="242"/>
      <c r="Y52" s="242"/>
      <c r="Z52" s="242"/>
      <c r="AA52" s="242"/>
      <c r="AB52" s="242"/>
      <c r="AC52" s="242"/>
      <c r="AD52" s="242"/>
      <c r="AE52" s="242"/>
      <c r="AF52" s="242"/>
      <c r="AG52" s="242"/>
      <c r="AH52" s="242"/>
      <c r="AI52" s="242"/>
      <c r="AJ52" s="242"/>
      <c r="AK52" s="242"/>
      <c r="AL52" s="242"/>
      <c r="AM52" s="242"/>
      <c r="AN52" s="242"/>
      <c r="AO52" s="242"/>
      <c r="AP52" s="242"/>
      <c r="AQ52" s="242"/>
      <c r="AR52" s="253"/>
      <c r="AS52" s="245"/>
      <c r="AT52" s="242"/>
      <c r="AU52" s="242"/>
      <c r="AV52" s="242"/>
      <c r="AW52" s="384">
        <v>25.09</v>
      </c>
      <c r="AX52" s="242"/>
      <c r="AY52" s="242"/>
      <c r="AZ52" s="242"/>
      <c r="BA52" s="250"/>
      <c r="BB52" s="252"/>
      <c r="BC52" s="245"/>
      <c r="BD52" s="242"/>
      <c r="BE52" s="384">
        <v>42.9</v>
      </c>
      <c r="BF52" s="395">
        <v>114.01</v>
      </c>
      <c r="BG52" s="395">
        <v>88.31</v>
      </c>
      <c r="BH52" s="242"/>
      <c r="BI52" s="242"/>
      <c r="BJ52" s="242"/>
      <c r="BK52" s="242"/>
      <c r="BL52" s="242"/>
      <c r="BM52" s="253"/>
      <c r="BN52" s="234"/>
      <c r="BO52" s="243"/>
      <c r="BP52" s="243"/>
      <c r="BQ52" s="395">
        <v>154.06</v>
      </c>
      <c r="BR52" s="242"/>
      <c r="BS52" s="243"/>
      <c r="BT52" s="243"/>
      <c r="BU52" s="242"/>
      <c r="BV52" s="243"/>
      <c r="BW52" s="242"/>
      <c r="BX52" s="243"/>
      <c r="BY52" s="243"/>
      <c r="BZ52" s="243"/>
      <c r="CA52" s="243"/>
      <c r="CB52" s="243"/>
      <c r="CC52" s="243"/>
      <c r="CD52" s="242"/>
      <c r="CE52" s="243"/>
      <c r="CF52" s="243"/>
      <c r="CG52" s="243"/>
      <c r="CH52" s="243"/>
      <c r="CI52" s="242"/>
      <c r="CJ52" s="242"/>
      <c r="CK52" s="243"/>
      <c r="CL52" s="243"/>
      <c r="CM52" s="242"/>
      <c r="CN52" s="242"/>
      <c r="CO52" s="242"/>
      <c r="CP52" s="242"/>
      <c r="CQ52" s="242"/>
      <c r="CR52" s="242"/>
      <c r="CS52" s="243"/>
      <c r="CT52" s="243"/>
      <c r="CU52" s="242"/>
      <c r="CV52" s="243"/>
      <c r="CW52" s="253"/>
    </row>
    <row r="53" spans="1:101" ht="15.75">
      <c r="A53" s="267" t="s">
        <v>144</v>
      </c>
      <c r="B53" s="232" t="s">
        <v>122</v>
      </c>
      <c r="C53" s="268">
        <v>36</v>
      </c>
      <c r="D53" s="234"/>
      <c r="E53" s="235"/>
      <c r="F53" s="235"/>
      <c r="G53" s="235"/>
      <c r="H53" s="235"/>
      <c r="I53" s="235"/>
      <c r="J53" s="235"/>
      <c r="K53" s="235"/>
      <c r="L53" s="235"/>
      <c r="M53" s="235"/>
      <c r="N53" s="235"/>
      <c r="O53" s="235"/>
      <c r="P53" s="235"/>
      <c r="Q53" s="236"/>
      <c r="R53" s="236"/>
      <c r="S53" s="236"/>
      <c r="T53" s="237">
        <v>8</v>
      </c>
      <c r="U53" s="234"/>
      <c r="V53" s="235"/>
      <c r="W53" s="235"/>
      <c r="X53" s="235"/>
      <c r="Y53" s="235"/>
      <c r="Z53" s="235"/>
      <c r="AA53" s="235"/>
      <c r="AB53" s="235"/>
      <c r="AC53" s="235"/>
      <c r="AD53" s="235"/>
      <c r="AE53" s="235"/>
      <c r="AF53" s="235"/>
      <c r="AG53" s="235"/>
      <c r="AH53" s="235"/>
      <c r="AI53" s="235"/>
      <c r="AJ53" s="235"/>
      <c r="AK53" s="235"/>
      <c r="AL53" s="235"/>
      <c r="AM53" s="235"/>
      <c r="AN53" s="235"/>
      <c r="AO53" s="235"/>
      <c r="AP53" s="235"/>
      <c r="AQ53" s="235"/>
      <c r="AR53" s="237"/>
      <c r="AS53" s="269"/>
      <c r="AT53" s="260"/>
      <c r="AU53" s="260"/>
      <c r="AV53" s="260"/>
      <c r="AW53" s="260"/>
      <c r="AX53" s="260"/>
      <c r="AY53" s="260"/>
      <c r="AZ53" s="260"/>
      <c r="BA53" s="260"/>
      <c r="BB53" s="281"/>
      <c r="BC53" s="234"/>
      <c r="BD53" s="235"/>
      <c r="BE53" s="235"/>
      <c r="BF53" s="235"/>
      <c r="BG53" s="235"/>
      <c r="BH53" s="235"/>
      <c r="BI53" s="235"/>
      <c r="BJ53" s="235"/>
      <c r="BK53" s="235"/>
      <c r="BL53" s="235"/>
      <c r="BM53" s="239"/>
      <c r="BN53" s="234"/>
      <c r="BO53" s="236"/>
      <c r="BP53" s="236"/>
      <c r="BQ53" s="236"/>
      <c r="BR53" s="235"/>
      <c r="BS53" s="236"/>
      <c r="BT53" s="236"/>
      <c r="BU53" s="235">
        <v>6</v>
      </c>
      <c r="BV53" s="236">
        <v>2</v>
      </c>
      <c r="BW53" s="235">
        <v>2</v>
      </c>
      <c r="BX53" s="236"/>
      <c r="BY53" s="236"/>
      <c r="BZ53" s="236"/>
      <c r="CA53" s="236">
        <v>9</v>
      </c>
      <c r="CB53" s="236">
        <v>9</v>
      </c>
      <c r="CC53" s="236"/>
      <c r="CD53" s="235"/>
      <c r="CE53" s="236"/>
      <c r="CF53" s="236"/>
      <c r="CG53" s="236"/>
      <c r="CH53" s="236"/>
      <c r="CI53" s="235"/>
      <c r="CJ53" s="235"/>
      <c r="CK53" s="236"/>
      <c r="CL53" s="236"/>
      <c r="CM53" s="235"/>
      <c r="CN53" s="235"/>
      <c r="CO53" s="235"/>
      <c r="CP53" s="235"/>
      <c r="CQ53" s="235"/>
      <c r="CR53" s="235"/>
      <c r="CS53" s="236"/>
      <c r="CT53" s="236"/>
      <c r="CU53" s="235"/>
      <c r="CV53" s="236"/>
      <c r="CW53" s="237"/>
    </row>
    <row r="54" spans="1:101" ht="15.75">
      <c r="A54" s="267" t="s">
        <v>145</v>
      </c>
      <c r="B54" s="232" t="s">
        <v>103</v>
      </c>
      <c r="C54" s="233">
        <v>19.899999999999999</v>
      </c>
      <c r="D54" s="245"/>
      <c r="E54" s="242"/>
      <c r="F54" s="242"/>
      <c r="G54" s="242"/>
      <c r="H54" s="242"/>
      <c r="I54" s="242"/>
      <c r="J54" s="242"/>
      <c r="K54" s="242"/>
      <c r="L54" s="242"/>
      <c r="M54" s="242"/>
      <c r="N54" s="242"/>
      <c r="O54" s="242"/>
      <c r="P54" s="242"/>
      <c r="Q54" s="242"/>
      <c r="R54" s="242"/>
      <c r="S54" s="242"/>
      <c r="T54" s="244">
        <v>4.41</v>
      </c>
      <c r="U54" s="245"/>
      <c r="V54" s="242"/>
      <c r="W54" s="242"/>
      <c r="X54" s="242"/>
      <c r="Y54" s="242"/>
      <c r="Z54" s="242"/>
      <c r="AA54" s="242"/>
      <c r="AB54" s="242"/>
      <c r="AC54" s="242"/>
      <c r="AD54" s="242"/>
      <c r="AE54" s="242"/>
      <c r="AF54" s="242"/>
      <c r="AG54" s="242"/>
      <c r="AH54" s="242"/>
      <c r="AI54" s="242"/>
      <c r="AJ54" s="242"/>
      <c r="AK54" s="242"/>
      <c r="AL54" s="242"/>
      <c r="AM54" s="242"/>
      <c r="AN54" s="242"/>
      <c r="AO54" s="242"/>
      <c r="AP54" s="242"/>
      <c r="AQ54" s="242"/>
      <c r="AR54" s="253"/>
      <c r="AS54" s="245"/>
      <c r="AT54" s="242"/>
      <c r="AU54" s="242"/>
      <c r="AV54" s="242"/>
      <c r="AW54" s="242"/>
      <c r="AX54" s="242"/>
      <c r="AY54" s="242"/>
      <c r="AZ54" s="242"/>
      <c r="BA54" s="250"/>
      <c r="BB54" s="252"/>
      <c r="BC54" s="245"/>
      <c r="BD54" s="242"/>
      <c r="BE54" s="242"/>
      <c r="BF54" s="242"/>
      <c r="BG54" s="242"/>
      <c r="BH54" s="242"/>
      <c r="BI54" s="242"/>
      <c r="BJ54" s="242"/>
      <c r="BK54" s="242"/>
      <c r="BL54" s="242"/>
      <c r="BM54" s="244"/>
      <c r="BN54" s="245"/>
      <c r="BO54" s="242"/>
      <c r="BP54" s="242"/>
      <c r="BQ54" s="242"/>
      <c r="BR54" s="242"/>
      <c r="BS54" s="242"/>
      <c r="BT54" s="242"/>
      <c r="BU54" s="242">
        <v>3.32</v>
      </c>
      <c r="BV54" s="242">
        <v>1.1000000000000001</v>
      </c>
      <c r="BW54" s="242">
        <v>1.1100000000000001</v>
      </c>
      <c r="BX54" s="242"/>
      <c r="BY54" s="242"/>
      <c r="BZ54" s="242"/>
      <c r="CA54" s="242">
        <v>4.9800000000000004</v>
      </c>
      <c r="CB54" s="242">
        <v>4.9800000000000004</v>
      </c>
      <c r="CC54" s="242"/>
      <c r="CD54" s="242"/>
      <c r="CE54" s="242"/>
      <c r="CF54" s="242"/>
      <c r="CG54" s="242"/>
      <c r="CH54" s="242"/>
      <c r="CI54" s="242"/>
      <c r="CJ54" s="242"/>
      <c r="CK54" s="242"/>
      <c r="CL54" s="242"/>
      <c r="CM54" s="242"/>
      <c r="CN54" s="242"/>
      <c r="CO54" s="242"/>
      <c r="CP54" s="242"/>
      <c r="CQ54" s="242"/>
      <c r="CR54" s="242"/>
      <c r="CS54" s="242"/>
      <c r="CT54" s="242"/>
      <c r="CU54" s="242"/>
      <c r="CV54" s="242"/>
      <c r="CW54" s="244"/>
    </row>
    <row r="55" spans="1:101" s="275" customFormat="1" ht="15.75">
      <c r="A55" s="272" t="s">
        <v>146</v>
      </c>
      <c r="B55" s="232" t="s">
        <v>122</v>
      </c>
      <c r="C55" s="268">
        <v>35</v>
      </c>
      <c r="D55" s="234"/>
      <c r="E55" s="235"/>
      <c r="F55" s="235"/>
      <c r="G55" s="235"/>
      <c r="H55" s="235"/>
      <c r="I55" s="235"/>
      <c r="J55" s="235"/>
      <c r="K55" s="235"/>
      <c r="L55" s="235"/>
      <c r="M55" s="235"/>
      <c r="N55" s="235"/>
      <c r="O55" s="235"/>
      <c r="P55" s="235"/>
      <c r="Q55" s="235"/>
      <c r="R55" s="235"/>
      <c r="S55" s="235"/>
      <c r="T55" s="239"/>
      <c r="U55" s="234">
        <v>3</v>
      </c>
      <c r="V55" s="235"/>
      <c r="W55" s="235"/>
      <c r="X55" s="235"/>
      <c r="Y55" s="235"/>
      <c r="Z55" s="235">
        <v>4</v>
      </c>
      <c r="AA55" s="235"/>
      <c r="AB55" s="235"/>
      <c r="AC55" s="235"/>
      <c r="AD55" s="235">
        <v>4</v>
      </c>
      <c r="AE55" s="235"/>
      <c r="AF55" s="235"/>
      <c r="AG55" s="235"/>
      <c r="AH55" s="235"/>
      <c r="AI55" s="235">
        <v>6</v>
      </c>
      <c r="AJ55" s="235">
        <v>6</v>
      </c>
      <c r="AK55" s="235"/>
      <c r="AL55" s="235"/>
      <c r="AM55" s="235"/>
      <c r="AN55" s="235"/>
      <c r="AO55" s="235"/>
      <c r="AP55" s="235">
        <v>6</v>
      </c>
      <c r="AQ55" s="235"/>
      <c r="AR55" s="239"/>
      <c r="AS55" s="269"/>
      <c r="AT55" s="260">
        <v>5</v>
      </c>
      <c r="AU55" s="260"/>
      <c r="AV55" s="260"/>
      <c r="AW55" s="260"/>
      <c r="AX55" s="260"/>
      <c r="AY55" s="260">
        <v>1</v>
      </c>
      <c r="AZ55" s="260"/>
      <c r="BA55" s="260"/>
      <c r="BB55" s="281"/>
      <c r="BC55" s="234"/>
      <c r="BD55" s="235"/>
      <c r="BE55" s="235"/>
      <c r="BF55" s="235"/>
      <c r="BG55" s="235"/>
      <c r="BH55" s="235"/>
      <c r="BI55" s="235"/>
      <c r="BJ55" s="235"/>
      <c r="BK55" s="235"/>
      <c r="BL55" s="235"/>
      <c r="BM55" s="239"/>
      <c r="BN55" s="234"/>
      <c r="BO55" s="235"/>
      <c r="BP55" s="235"/>
      <c r="BQ55" s="235"/>
      <c r="BR55" s="235"/>
      <c r="BS55" s="235"/>
      <c r="BT55" s="235"/>
      <c r="BU55" s="235"/>
      <c r="BV55" s="235"/>
      <c r="BW55" s="235"/>
      <c r="BX55" s="235"/>
      <c r="BY55" s="235"/>
      <c r="BZ55" s="235"/>
      <c r="CA55" s="235"/>
      <c r="CB55" s="235"/>
      <c r="CC55" s="235"/>
      <c r="CD55" s="235"/>
      <c r="CE55" s="235"/>
      <c r="CF55" s="235"/>
      <c r="CG55" s="235"/>
      <c r="CH55" s="235"/>
      <c r="CI55" s="235"/>
      <c r="CJ55" s="235"/>
      <c r="CK55" s="235"/>
      <c r="CL55" s="235"/>
      <c r="CM55" s="235"/>
      <c r="CN55" s="235"/>
      <c r="CO55" s="235"/>
      <c r="CP55" s="235"/>
      <c r="CQ55" s="235"/>
      <c r="CR55" s="235"/>
      <c r="CS55" s="235"/>
      <c r="CT55" s="235"/>
      <c r="CU55" s="235"/>
      <c r="CV55" s="235"/>
      <c r="CW55" s="239"/>
    </row>
    <row r="56" spans="1:101" s="275" customFormat="1" ht="15.75">
      <c r="A56" s="272" t="s">
        <v>147</v>
      </c>
      <c r="B56" s="232" t="s">
        <v>103</v>
      </c>
      <c r="C56" s="233">
        <v>97.52</v>
      </c>
      <c r="D56" s="249"/>
      <c r="E56" s="250"/>
      <c r="F56" s="250"/>
      <c r="G56" s="250"/>
      <c r="H56" s="242"/>
      <c r="I56" s="242"/>
      <c r="J56" s="250"/>
      <c r="K56" s="250"/>
      <c r="L56" s="250"/>
      <c r="M56" s="250"/>
      <c r="N56" s="250"/>
      <c r="O56" s="250"/>
      <c r="P56" s="250"/>
      <c r="Q56" s="250"/>
      <c r="R56" s="250"/>
      <c r="S56" s="250"/>
      <c r="T56" s="252"/>
      <c r="U56" s="245">
        <v>1.67</v>
      </c>
      <c r="V56" s="242"/>
      <c r="W56" s="242"/>
      <c r="X56" s="242"/>
      <c r="Y56" s="242"/>
      <c r="Z56" s="242">
        <v>2.2200000000000002</v>
      </c>
      <c r="AA56" s="242"/>
      <c r="AB56" s="242"/>
      <c r="AC56" s="242"/>
      <c r="AD56" s="242">
        <v>2.2200000000000002</v>
      </c>
      <c r="AE56" s="242"/>
      <c r="AF56" s="242"/>
      <c r="AG56" s="242"/>
      <c r="AH56" s="242"/>
      <c r="AI56" s="242">
        <v>5.31</v>
      </c>
      <c r="AJ56" s="242">
        <v>5.31</v>
      </c>
      <c r="AK56" s="242"/>
      <c r="AL56" s="242"/>
      <c r="AM56" s="242"/>
      <c r="AN56" s="242"/>
      <c r="AO56" s="242"/>
      <c r="AP56" s="242">
        <v>5.31</v>
      </c>
      <c r="AQ56" s="242"/>
      <c r="AR56" s="244"/>
      <c r="AS56" s="245"/>
      <c r="AT56" s="242">
        <v>62.9</v>
      </c>
      <c r="AU56" s="242"/>
      <c r="AV56" s="242"/>
      <c r="AW56" s="242"/>
      <c r="AX56" s="242"/>
      <c r="AY56" s="242">
        <v>12.58</v>
      </c>
      <c r="AZ56" s="242"/>
      <c r="BA56" s="242"/>
      <c r="BB56" s="252"/>
      <c r="BC56" s="245"/>
      <c r="BD56" s="242"/>
      <c r="BE56" s="242"/>
      <c r="BF56" s="242"/>
      <c r="BG56" s="242"/>
      <c r="BH56" s="242"/>
      <c r="BI56" s="242"/>
      <c r="BJ56" s="242"/>
      <c r="BK56" s="242"/>
      <c r="BL56" s="242"/>
      <c r="BM56" s="244"/>
      <c r="BN56" s="245"/>
      <c r="BO56" s="242"/>
      <c r="BP56" s="242"/>
      <c r="BQ56" s="242"/>
      <c r="BR56" s="242"/>
      <c r="BS56" s="242"/>
      <c r="BT56" s="242"/>
      <c r="BU56" s="242"/>
      <c r="BV56" s="242"/>
      <c r="BW56" s="242"/>
      <c r="BX56" s="242"/>
      <c r="BY56" s="242"/>
      <c r="BZ56" s="242"/>
      <c r="CA56" s="242"/>
      <c r="CB56" s="242"/>
      <c r="CC56" s="242"/>
      <c r="CD56" s="242"/>
      <c r="CE56" s="242"/>
      <c r="CF56" s="242"/>
      <c r="CG56" s="242"/>
      <c r="CH56" s="242"/>
      <c r="CI56" s="242"/>
      <c r="CJ56" s="242"/>
      <c r="CK56" s="242"/>
      <c r="CL56" s="242"/>
      <c r="CM56" s="242"/>
      <c r="CN56" s="242"/>
      <c r="CO56" s="242"/>
      <c r="CP56" s="242"/>
      <c r="CQ56" s="242"/>
      <c r="CR56" s="242"/>
      <c r="CS56" s="242"/>
      <c r="CT56" s="242"/>
      <c r="CU56" s="242"/>
      <c r="CV56" s="242"/>
      <c r="CW56" s="244"/>
    </row>
    <row r="57" spans="1:101" s="275" customFormat="1" ht="15.75">
      <c r="A57" s="488" t="s">
        <v>148</v>
      </c>
      <c r="B57" s="282" t="s">
        <v>122</v>
      </c>
      <c r="C57" s="233">
        <v>0</v>
      </c>
      <c r="D57" s="249"/>
      <c r="E57" s="250"/>
      <c r="F57" s="250"/>
      <c r="G57" s="250"/>
      <c r="H57" s="242"/>
      <c r="I57" s="242"/>
      <c r="J57" s="250"/>
      <c r="K57" s="250"/>
      <c r="L57" s="250"/>
      <c r="M57" s="250"/>
      <c r="N57" s="250"/>
      <c r="O57" s="250"/>
      <c r="P57" s="250"/>
      <c r="Q57" s="250"/>
      <c r="R57" s="250"/>
      <c r="S57" s="250"/>
      <c r="T57" s="252"/>
      <c r="U57" s="245"/>
      <c r="V57" s="242"/>
      <c r="W57" s="242"/>
      <c r="X57" s="242"/>
      <c r="Y57" s="242"/>
      <c r="Z57" s="242"/>
      <c r="AA57" s="242"/>
      <c r="AB57" s="242"/>
      <c r="AC57" s="242"/>
      <c r="AD57" s="242"/>
      <c r="AE57" s="242"/>
      <c r="AF57" s="242"/>
      <c r="AG57" s="242"/>
      <c r="AH57" s="242"/>
      <c r="AI57" s="242"/>
      <c r="AJ57" s="242"/>
      <c r="AK57" s="242"/>
      <c r="AL57" s="242"/>
      <c r="AM57" s="242"/>
      <c r="AN57" s="242"/>
      <c r="AO57" s="242"/>
      <c r="AP57" s="242"/>
      <c r="AQ57" s="242"/>
      <c r="AR57" s="244"/>
      <c r="AS57" s="245"/>
      <c r="AT57" s="242"/>
      <c r="AU57" s="242"/>
      <c r="AV57" s="242"/>
      <c r="AW57" s="242"/>
      <c r="AX57" s="242"/>
      <c r="AY57" s="242"/>
      <c r="AZ57" s="242"/>
      <c r="BA57" s="242"/>
      <c r="BB57" s="252"/>
      <c r="BC57" s="245"/>
      <c r="BD57" s="242"/>
      <c r="BE57" s="242"/>
      <c r="BF57" s="242"/>
      <c r="BG57" s="242"/>
      <c r="BH57" s="242"/>
      <c r="BI57" s="242"/>
      <c r="BJ57" s="242"/>
      <c r="BK57" s="242"/>
      <c r="BL57" s="242"/>
      <c r="BM57" s="244"/>
      <c r="BN57" s="245"/>
      <c r="BO57" s="242"/>
      <c r="BP57" s="242"/>
      <c r="BQ57" s="242"/>
      <c r="BR57" s="242"/>
      <c r="BS57" s="242"/>
      <c r="BT57" s="242"/>
      <c r="BU57" s="242"/>
      <c r="BV57" s="242"/>
      <c r="BW57" s="242"/>
      <c r="BX57" s="242"/>
      <c r="BY57" s="242"/>
      <c r="BZ57" s="242"/>
      <c r="CA57" s="242"/>
      <c r="CB57" s="242"/>
      <c r="CC57" s="242"/>
      <c r="CD57" s="242"/>
      <c r="CE57" s="242"/>
      <c r="CF57" s="242"/>
      <c r="CG57" s="242"/>
      <c r="CH57" s="242"/>
      <c r="CI57" s="242"/>
      <c r="CJ57" s="242"/>
      <c r="CK57" s="242"/>
      <c r="CL57" s="242"/>
      <c r="CM57" s="242"/>
      <c r="CN57" s="242"/>
      <c r="CO57" s="242"/>
      <c r="CP57" s="242"/>
      <c r="CQ57" s="242"/>
      <c r="CR57" s="242"/>
      <c r="CS57" s="242"/>
      <c r="CT57" s="242"/>
      <c r="CU57" s="242"/>
      <c r="CV57" s="242"/>
      <c r="CW57" s="244"/>
    </row>
    <row r="58" spans="1:101" s="275" customFormat="1" ht="15.75">
      <c r="A58" s="488"/>
      <c r="B58" s="282" t="s">
        <v>103</v>
      </c>
      <c r="C58" s="233">
        <v>0</v>
      </c>
      <c r="D58" s="249"/>
      <c r="E58" s="250"/>
      <c r="F58" s="250"/>
      <c r="G58" s="250"/>
      <c r="H58" s="242"/>
      <c r="I58" s="242"/>
      <c r="J58" s="250"/>
      <c r="K58" s="250"/>
      <c r="L58" s="250"/>
      <c r="M58" s="250"/>
      <c r="N58" s="250"/>
      <c r="O58" s="250"/>
      <c r="P58" s="250"/>
      <c r="Q58" s="250"/>
      <c r="R58" s="250"/>
      <c r="S58" s="250"/>
      <c r="T58" s="252"/>
      <c r="U58" s="245"/>
      <c r="V58" s="242"/>
      <c r="W58" s="242"/>
      <c r="X58" s="242"/>
      <c r="Y58" s="242"/>
      <c r="Z58" s="242"/>
      <c r="AA58" s="242"/>
      <c r="AB58" s="242"/>
      <c r="AC58" s="242"/>
      <c r="AD58" s="242"/>
      <c r="AE58" s="242"/>
      <c r="AF58" s="242"/>
      <c r="AG58" s="242"/>
      <c r="AH58" s="242"/>
      <c r="AI58" s="242"/>
      <c r="AJ58" s="242"/>
      <c r="AK58" s="242"/>
      <c r="AL58" s="242"/>
      <c r="AM58" s="242"/>
      <c r="AN58" s="242"/>
      <c r="AO58" s="242"/>
      <c r="AP58" s="242"/>
      <c r="AQ58" s="242"/>
      <c r="AR58" s="244"/>
      <c r="AS58" s="245"/>
      <c r="AT58" s="242"/>
      <c r="AU58" s="242"/>
      <c r="AV58" s="242"/>
      <c r="AW58" s="242"/>
      <c r="AX58" s="242"/>
      <c r="AY58" s="242"/>
      <c r="AZ58" s="242"/>
      <c r="BA58" s="242"/>
      <c r="BB58" s="252"/>
      <c r="BC58" s="245"/>
      <c r="BD58" s="242"/>
      <c r="BE58" s="242"/>
      <c r="BF58" s="242"/>
      <c r="BG58" s="242"/>
      <c r="BH58" s="242"/>
      <c r="BI58" s="242"/>
      <c r="BJ58" s="242"/>
      <c r="BK58" s="242"/>
      <c r="BL58" s="242"/>
      <c r="BM58" s="244"/>
      <c r="BN58" s="245"/>
      <c r="BO58" s="242"/>
      <c r="BP58" s="242"/>
      <c r="BQ58" s="242"/>
      <c r="BR58" s="242"/>
      <c r="BS58" s="242"/>
      <c r="BT58" s="242"/>
      <c r="BU58" s="242"/>
      <c r="BV58" s="242"/>
      <c r="BW58" s="242"/>
      <c r="BX58" s="242"/>
      <c r="BY58" s="242"/>
      <c r="BZ58" s="242"/>
      <c r="CA58" s="242"/>
      <c r="CB58" s="242"/>
      <c r="CC58" s="242"/>
      <c r="CD58" s="242"/>
      <c r="CE58" s="242"/>
      <c r="CF58" s="242"/>
      <c r="CG58" s="242"/>
      <c r="CH58" s="242"/>
      <c r="CI58" s="242"/>
      <c r="CJ58" s="242"/>
      <c r="CK58" s="242"/>
      <c r="CL58" s="242"/>
      <c r="CM58" s="242"/>
      <c r="CN58" s="242"/>
      <c r="CO58" s="242"/>
      <c r="CP58" s="242"/>
      <c r="CQ58" s="242"/>
      <c r="CR58" s="242"/>
      <c r="CS58" s="242"/>
      <c r="CT58" s="242"/>
      <c r="CU58" s="242"/>
      <c r="CV58" s="242"/>
      <c r="CW58" s="244"/>
    </row>
    <row r="59" spans="1:101" s="275" customFormat="1" ht="15.75">
      <c r="A59" s="488" t="s">
        <v>149</v>
      </c>
      <c r="B59" s="279" t="s">
        <v>150</v>
      </c>
      <c r="C59" s="233">
        <v>0</v>
      </c>
      <c r="D59" s="249"/>
      <c r="E59" s="250"/>
      <c r="F59" s="250"/>
      <c r="G59" s="250"/>
      <c r="H59" s="242"/>
      <c r="I59" s="242"/>
      <c r="J59" s="250"/>
      <c r="K59" s="250"/>
      <c r="L59" s="250"/>
      <c r="M59" s="250"/>
      <c r="N59" s="250"/>
      <c r="O59" s="250"/>
      <c r="P59" s="250"/>
      <c r="Q59" s="250"/>
      <c r="R59" s="250"/>
      <c r="S59" s="250"/>
      <c r="T59" s="252"/>
      <c r="U59" s="245"/>
      <c r="V59" s="242"/>
      <c r="W59" s="242"/>
      <c r="X59" s="242"/>
      <c r="Y59" s="242"/>
      <c r="Z59" s="242"/>
      <c r="AA59" s="242"/>
      <c r="AB59" s="242"/>
      <c r="AC59" s="242"/>
      <c r="AD59" s="242"/>
      <c r="AE59" s="242"/>
      <c r="AF59" s="242"/>
      <c r="AG59" s="242"/>
      <c r="AH59" s="242"/>
      <c r="AI59" s="242"/>
      <c r="AJ59" s="242"/>
      <c r="AK59" s="242"/>
      <c r="AL59" s="242"/>
      <c r="AM59" s="242"/>
      <c r="AN59" s="242"/>
      <c r="AO59" s="242"/>
      <c r="AP59" s="242"/>
      <c r="AQ59" s="242"/>
      <c r="AR59" s="244"/>
      <c r="AS59" s="245"/>
      <c r="AT59" s="242"/>
      <c r="AU59" s="242"/>
      <c r="AV59" s="242"/>
      <c r="AW59" s="242"/>
      <c r="AX59" s="242"/>
      <c r="AY59" s="242"/>
      <c r="AZ59" s="242"/>
      <c r="BA59" s="242"/>
      <c r="BB59" s="252"/>
      <c r="BC59" s="245"/>
      <c r="BD59" s="242"/>
      <c r="BE59" s="242"/>
      <c r="BF59" s="242"/>
      <c r="BG59" s="242"/>
      <c r="BH59" s="242"/>
      <c r="BI59" s="242"/>
      <c r="BJ59" s="242"/>
      <c r="BK59" s="242"/>
      <c r="BL59" s="242"/>
      <c r="BM59" s="244"/>
      <c r="BN59" s="245"/>
      <c r="BO59" s="242"/>
      <c r="BP59" s="242"/>
      <c r="BQ59" s="242"/>
      <c r="BR59" s="242"/>
      <c r="BS59" s="242"/>
      <c r="BT59" s="242"/>
      <c r="BU59" s="242"/>
      <c r="BV59" s="242"/>
      <c r="BW59" s="242"/>
      <c r="BX59" s="242"/>
      <c r="BY59" s="242"/>
      <c r="BZ59" s="242"/>
      <c r="CA59" s="242"/>
      <c r="CB59" s="242"/>
      <c r="CC59" s="242"/>
      <c r="CD59" s="242"/>
      <c r="CE59" s="242"/>
      <c r="CF59" s="242"/>
      <c r="CG59" s="242"/>
      <c r="CH59" s="242"/>
      <c r="CI59" s="242"/>
      <c r="CJ59" s="242"/>
      <c r="CK59" s="242"/>
      <c r="CL59" s="242"/>
      <c r="CM59" s="242"/>
      <c r="CN59" s="242"/>
      <c r="CO59" s="242"/>
      <c r="CP59" s="242"/>
      <c r="CQ59" s="242"/>
      <c r="CR59" s="242"/>
      <c r="CS59" s="242"/>
      <c r="CT59" s="242"/>
      <c r="CU59" s="242"/>
      <c r="CV59" s="242"/>
      <c r="CW59" s="244"/>
    </row>
    <row r="60" spans="1:101" s="275" customFormat="1" ht="15.75">
      <c r="A60" s="488"/>
      <c r="B60" s="279" t="s">
        <v>103</v>
      </c>
      <c r="C60" s="233">
        <v>0</v>
      </c>
      <c r="D60" s="249"/>
      <c r="E60" s="250"/>
      <c r="F60" s="250"/>
      <c r="G60" s="250"/>
      <c r="H60" s="242"/>
      <c r="I60" s="242"/>
      <c r="J60" s="250"/>
      <c r="K60" s="250"/>
      <c r="L60" s="250"/>
      <c r="M60" s="250"/>
      <c r="N60" s="250"/>
      <c r="O60" s="250"/>
      <c r="P60" s="250"/>
      <c r="Q60" s="250"/>
      <c r="R60" s="250"/>
      <c r="S60" s="250"/>
      <c r="T60" s="252"/>
      <c r="U60" s="245"/>
      <c r="V60" s="242"/>
      <c r="W60" s="242"/>
      <c r="X60" s="242"/>
      <c r="Y60" s="242"/>
      <c r="Z60" s="242"/>
      <c r="AA60" s="242"/>
      <c r="AB60" s="242"/>
      <c r="AC60" s="242"/>
      <c r="AD60" s="242"/>
      <c r="AE60" s="242"/>
      <c r="AF60" s="242"/>
      <c r="AG60" s="242"/>
      <c r="AH60" s="242"/>
      <c r="AI60" s="242"/>
      <c r="AJ60" s="242"/>
      <c r="AK60" s="242"/>
      <c r="AL60" s="242"/>
      <c r="AM60" s="242"/>
      <c r="AN60" s="242"/>
      <c r="AO60" s="242"/>
      <c r="AP60" s="242"/>
      <c r="AQ60" s="242"/>
      <c r="AR60" s="244"/>
      <c r="AS60" s="245"/>
      <c r="AT60" s="242"/>
      <c r="AU60" s="242"/>
      <c r="AV60" s="242"/>
      <c r="AW60" s="242"/>
      <c r="AX60" s="242"/>
      <c r="AY60" s="242"/>
      <c r="AZ60" s="242"/>
      <c r="BA60" s="242"/>
      <c r="BB60" s="252"/>
      <c r="BC60" s="245"/>
      <c r="BD60" s="242"/>
      <c r="BE60" s="242"/>
      <c r="BF60" s="242"/>
      <c r="BG60" s="242"/>
      <c r="BH60" s="242"/>
      <c r="BI60" s="242"/>
      <c r="BJ60" s="242"/>
      <c r="BK60" s="242"/>
      <c r="BL60" s="242"/>
      <c r="BM60" s="244"/>
      <c r="BN60" s="245"/>
      <c r="BO60" s="242"/>
      <c r="BP60" s="242"/>
      <c r="BQ60" s="242"/>
      <c r="BR60" s="242"/>
      <c r="BS60" s="242"/>
      <c r="BT60" s="242"/>
      <c r="BU60" s="242"/>
      <c r="BV60" s="242"/>
      <c r="BW60" s="242"/>
      <c r="BX60" s="242"/>
      <c r="BY60" s="242"/>
      <c r="BZ60" s="242"/>
      <c r="CA60" s="242"/>
      <c r="CB60" s="242"/>
      <c r="CC60" s="242"/>
      <c r="CD60" s="242"/>
      <c r="CE60" s="242"/>
      <c r="CF60" s="242"/>
      <c r="CG60" s="242"/>
      <c r="CH60" s="242"/>
      <c r="CI60" s="242"/>
      <c r="CJ60" s="242"/>
      <c r="CK60" s="242"/>
      <c r="CL60" s="242"/>
      <c r="CM60" s="242"/>
      <c r="CN60" s="242"/>
      <c r="CO60" s="242"/>
      <c r="CP60" s="242"/>
      <c r="CQ60" s="242"/>
      <c r="CR60" s="242"/>
      <c r="CS60" s="242"/>
      <c r="CT60" s="242"/>
      <c r="CU60" s="242"/>
      <c r="CV60" s="242"/>
      <c r="CW60" s="244"/>
    </row>
    <row r="61" spans="1:101" s="275" customFormat="1" ht="15.75">
      <c r="A61" s="488" t="s">
        <v>151</v>
      </c>
      <c r="B61" s="279" t="s">
        <v>122</v>
      </c>
      <c r="C61" s="233">
        <v>0</v>
      </c>
      <c r="D61" s="249"/>
      <c r="E61" s="250"/>
      <c r="F61" s="250"/>
      <c r="G61" s="250"/>
      <c r="H61" s="242"/>
      <c r="I61" s="242"/>
      <c r="J61" s="250"/>
      <c r="K61" s="250"/>
      <c r="L61" s="250"/>
      <c r="M61" s="250"/>
      <c r="N61" s="250"/>
      <c r="O61" s="250"/>
      <c r="P61" s="250"/>
      <c r="Q61" s="250"/>
      <c r="R61" s="250"/>
      <c r="S61" s="250"/>
      <c r="T61" s="252"/>
      <c r="U61" s="245"/>
      <c r="V61" s="242"/>
      <c r="W61" s="242"/>
      <c r="X61" s="242"/>
      <c r="Y61" s="242"/>
      <c r="Z61" s="242"/>
      <c r="AA61" s="242"/>
      <c r="AB61" s="242"/>
      <c r="AC61" s="242"/>
      <c r="AD61" s="242"/>
      <c r="AE61" s="242"/>
      <c r="AF61" s="242"/>
      <c r="AG61" s="242"/>
      <c r="AH61" s="242"/>
      <c r="AI61" s="242"/>
      <c r="AJ61" s="242"/>
      <c r="AK61" s="242"/>
      <c r="AL61" s="242"/>
      <c r="AM61" s="242"/>
      <c r="AN61" s="242"/>
      <c r="AO61" s="242"/>
      <c r="AP61" s="242"/>
      <c r="AQ61" s="242"/>
      <c r="AR61" s="244"/>
      <c r="AS61" s="245"/>
      <c r="AT61" s="242"/>
      <c r="AU61" s="242"/>
      <c r="AV61" s="242"/>
      <c r="AW61" s="242"/>
      <c r="AX61" s="242"/>
      <c r="AY61" s="242"/>
      <c r="AZ61" s="242"/>
      <c r="BA61" s="242"/>
      <c r="BB61" s="252"/>
      <c r="BC61" s="245"/>
      <c r="BD61" s="242"/>
      <c r="BE61" s="242"/>
      <c r="BF61" s="242"/>
      <c r="BG61" s="242"/>
      <c r="BH61" s="242"/>
      <c r="BI61" s="242"/>
      <c r="BJ61" s="242"/>
      <c r="BK61" s="242"/>
      <c r="BL61" s="242"/>
      <c r="BM61" s="244"/>
      <c r="BN61" s="245"/>
      <c r="BO61" s="242"/>
      <c r="BP61" s="242"/>
      <c r="BQ61" s="242"/>
      <c r="BR61" s="242"/>
      <c r="BS61" s="242"/>
      <c r="BT61" s="242"/>
      <c r="BU61" s="242"/>
      <c r="BV61" s="242"/>
      <c r="BW61" s="242"/>
      <c r="BX61" s="242"/>
      <c r="BY61" s="242"/>
      <c r="BZ61" s="242"/>
      <c r="CA61" s="242"/>
      <c r="CB61" s="242"/>
      <c r="CC61" s="242"/>
      <c r="CD61" s="242"/>
      <c r="CE61" s="242"/>
      <c r="CF61" s="242"/>
      <c r="CG61" s="242"/>
      <c r="CH61" s="242"/>
      <c r="CI61" s="242"/>
      <c r="CJ61" s="242"/>
      <c r="CK61" s="242"/>
      <c r="CL61" s="242"/>
      <c r="CM61" s="242"/>
      <c r="CN61" s="242"/>
      <c r="CO61" s="242"/>
      <c r="CP61" s="242"/>
      <c r="CQ61" s="242"/>
      <c r="CR61" s="242"/>
      <c r="CS61" s="242"/>
      <c r="CT61" s="242"/>
      <c r="CU61" s="242"/>
      <c r="CV61" s="242"/>
      <c r="CW61" s="244"/>
    </row>
    <row r="62" spans="1:101" s="275" customFormat="1" ht="15.75">
      <c r="A62" s="488"/>
      <c r="B62" s="279" t="s">
        <v>103</v>
      </c>
      <c r="C62" s="233">
        <v>0</v>
      </c>
      <c r="D62" s="249"/>
      <c r="E62" s="250"/>
      <c r="F62" s="250"/>
      <c r="G62" s="250"/>
      <c r="H62" s="242"/>
      <c r="I62" s="242"/>
      <c r="J62" s="250"/>
      <c r="K62" s="250"/>
      <c r="L62" s="250"/>
      <c r="M62" s="250"/>
      <c r="N62" s="250"/>
      <c r="O62" s="250"/>
      <c r="P62" s="250"/>
      <c r="Q62" s="250"/>
      <c r="R62" s="250"/>
      <c r="S62" s="250"/>
      <c r="T62" s="252"/>
      <c r="U62" s="245"/>
      <c r="V62" s="242"/>
      <c r="W62" s="242"/>
      <c r="X62" s="242"/>
      <c r="Y62" s="242"/>
      <c r="Z62" s="242"/>
      <c r="AA62" s="242"/>
      <c r="AB62" s="242"/>
      <c r="AC62" s="242"/>
      <c r="AD62" s="242"/>
      <c r="AE62" s="242"/>
      <c r="AF62" s="242"/>
      <c r="AG62" s="242"/>
      <c r="AH62" s="242"/>
      <c r="AI62" s="242"/>
      <c r="AJ62" s="242"/>
      <c r="AK62" s="242"/>
      <c r="AL62" s="242"/>
      <c r="AM62" s="242"/>
      <c r="AN62" s="242"/>
      <c r="AO62" s="242"/>
      <c r="AP62" s="242"/>
      <c r="AQ62" s="242"/>
      <c r="AR62" s="244"/>
      <c r="AS62" s="245"/>
      <c r="AT62" s="242"/>
      <c r="AU62" s="242"/>
      <c r="AV62" s="242"/>
      <c r="AW62" s="242"/>
      <c r="AX62" s="242"/>
      <c r="AY62" s="242"/>
      <c r="AZ62" s="242"/>
      <c r="BA62" s="242"/>
      <c r="BB62" s="252"/>
      <c r="BC62" s="245"/>
      <c r="BD62" s="242"/>
      <c r="BE62" s="242"/>
      <c r="BF62" s="242"/>
      <c r="BG62" s="242"/>
      <c r="BH62" s="242"/>
      <c r="BI62" s="242"/>
      <c r="BJ62" s="242"/>
      <c r="BK62" s="242"/>
      <c r="BL62" s="242"/>
      <c r="BM62" s="244"/>
      <c r="BN62" s="245"/>
      <c r="BO62" s="242"/>
      <c r="BP62" s="242"/>
      <c r="BQ62" s="242"/>
      <c r="BR62" s="242"/>
      <c r="BS62" s="242"/>
      <c r="BT62" s="242"/>
      <c r="BU62" s="242"/>
      <c r="BV62" s="242"/>
      <c r="BW62" s="242"/>
      <c r="BX62" s="242"/>
      <c r="BY62" s="242"/>
      <c r="BZ62" s="242"/>
      <c r="CA62" s="242"/>
      <c r="CB62" s="242"/>
      <c r="CC62" s="242"/>
      <c r="CD62" s="242"/>
      <c r="CE62" s="242"/>
      <c r="CF62" s="242"/>
      <c r="CG62" s="242"/>
      <c r="CH62" s="242"/>
      <c r="CI62" s="242"/>
      <c r="CJ62" s="242"/>
      <c r="CK62" s="242"/>
      <c r="CL62" s="242"/>
      <c r="CM62" s="242"/>
      <c r="CN62" s="242"/>
      <c r="CO62" s="242"/>
      <c r="CP62" s="242"/>
      <c r="CQ62" s="242"/>
      <c r="CR62" s="242"/>
      <c r="CS62" s="242"/>
      <c r="CT62" s="242"/>
      <c r="CU62" s="242"/>
      <c r="CV62" s="242"/>
      <c r="CW62" s="244"/>
    </row>
    <row r="63" spans="1:101" s="275" customFormat="1" ht="15.75">
      <c r="A63" s="488" t="s">
        <v>152</v>
      </c>
      <c r="B63" s="279" t="s">
        <v>153</v>
      </c>
      <c r="C63" s="233">
        <v>0</v>
      </c>
      <c r="D63" s="249"/>
      <c r="E63" s="250"/>
      <c r="F63" s="250"/>
      <c r="G63" s="250"/>
      <c r="H63" s="242"/>
      <c r="I63" s="242"/>
      <c r="J63" s="250"/>
      <c r="K63" s="250"/>
      <c r="L63" s="250"/>
      <c r="M63" s="250"/>
      <c r="N63" s="250"/>
      <c r="O63" s="250"/>
      <c r="P63" s="250"/>
      <c r="Q63" s="250"/>
      <c r="R63" s="250"/>
      <c r="S63" s="250"/>
      <c r="T63" s="252"/>
      <c r="U63" s="245"/>
      <c r="V63" s="242"/>
      <c r="W63" s="242"/>
      <c r="X63" s="242"/>
      <c r="Y63" s="242"/>
      <c r="Z63" s="242"/>
      <c r="AA63" s="242"/>
      <c r="AB63" s="242"/>
      <c r="AC63" s="242"/>
      <c r="AD63" s="242"/>
      <c r="AE63" s="242"/>
      <c r="AF63" s="242"/>
      <c r="AG63" s="242"/>
      <c r="AH63" s="242"/>
      <c r="AI63" s="242"/>
      <c r="AJ63" s="242"/>
      <c r="AK63" s="242"/>
      <c r="AL63" s="242"/>
      <c r="AM63" s="242"/>
      <c r="AN63" s="242"/>
      <c r="AO63" s="242"/>
      <c r="AP63" s="242"/>
      <c r="AQ63" s="242"/>
      <c r="AR63" s="244"/>
      <c r="AS63" s="245"/>
      <c r="AT63" s="242"/>
      <c r="AU63" s="242"/>
      <c r="AV63" s="242"/>
      <c r="AW63" s="242"/>
      <c r="AX63" s="242"/>
      <c r="AY63" s="242"/>
      <c r="AZ63" s="242"/>
      <c r="BA63" s="242"/>
      <c r="BB63" s="252"/>
      <c r="BC63" s="245"/>
      <c r="BD63" s="242"/>
      <c r="BE63" s="242"/>
      <c r="BF63" s="242"/>
      <c r="BG63" s="242"/>
      <c r="BH63" s="242"/>
      <c r="BI63" s="242"/>
      <c r="BJ63" s="242"/>
      <c r="BK63" s="242"/>
      <c r="BL63" s="242"/>
      <c r="BM63" s="244"/>
      <c r="BN63" s="245"/>
      <c r="BO63" s="242"/>
      <c r="BP63" s="242"/>
      <c r="BQ63" s="242"/>
      <c r="BR63" s="242"/>
      <c r="BS63" s="242"/>
      <c r="BT63" s="242"/>
      <c r="BU63" s="242"/>
      <c r="BV63" s="242"/>
      <c r="BW63" s="242"/>
      <c r="BX63" s="242"/>
      <c r="BY63" s="242"/>
      <c r="BZ63" s="242"/>
      <c r="CA63" s="242"/>
      <c r="CB63" s="242"/>
      <c r="CC63" s="242"/>
      <c r="CD63" s="242"/>
      <c r="CE63" s="242"/>
      <c r="CF63" s="242"/>
      <c r="CG63" s="242"/>
      <c r="CH63" s="242"/>
      <c r="CI63" s="242"/>
      <c r="CJ63" s="242"/>
      <c r="CK63" s="242"/>
      <c r="CL63" s="242"/>
      <c r="CM63" s="242"/>
      <c r="CN63" s="242"/>
      <c r="CO63" s="242"/>
      <c r="CP63" s="242"/>
      <c r="CQ63" s="242"/>
      <c r="CR63" s="242"/>
      <c r="CS63" s="242"/>
      <c r="CT63" s="242"/>
      <c r="CU63" s="242"/>
      <c r="CV63" s="242"/>
      <c r="CW63" s="244"/>
    </row>
    <row r="64" spans="1:101" s="275" customFormat="1" ht="15.75">
      <c r="A64" s="488"/>
      <c r="B64" s="279" t="s">
        <v>103</v>
      </c>
      <c r="C64" s="233">
        <v>0</v>
      </c>
      <c r="D64" s="249"/>
      <c r="E64" s="250"/>
      <c r="F64" s="250"/>
      <c r="G64" s="250"/>
      <c r="H64" s="242"/>
      <c r="I64" s="242"/>
      <c r="J64" s="250"/>
      <c r="K64" s="250"/>
      <c r="L64" s="250"/>
      <c r="M64" s="250"/>
      <c r="N64" s="250"/>
      <c r="O64" s="250"/>
      <c r="P64" s="250"/>
      <c r="Q64" s="250"/>
      <c r="R64" s="250"/>
      <c r="S64" s="250"/>
      <c r="T64" s="252"/>
      <c r="U64" s="245"/>
      <c r="V64" s="242"/>
      <c r="W64" s="242"/>
      <c r="X64" s="242"/>
      <c r="Y64" s="242"/>
      <c r="Z64" s="242"/>
      <c r="AA64" s="242"/>
      <c r="AB64" s="242"/>
      <c r="AC64" s="242"/>
      <c r="AD64" s="242"/>
      <c r="AE64" s="242"/>
      <c r="AF64" s="242"/>
      <c r="AG64" s="242"/>
      <c r="AH64" s="242"/>
      <c r="AI64" s="242"/>
      <c r="AJ64" s="242"/>
      <c r="AK64" s="242"/>
      <c r="AL64" s="242"/>
      <c r="AM64" s="242"/>
      <c r="AN64" s="242"/>
      <c r="AO64" s="242"/>
      <c r="AP64" s="242"/>
      <c r="AQ64" s="242"/>
      <c r="AR64" s="244"/>
      <c r="AS64" s="245"/>
      <c r="AT64" s="242"/>
      <c r="AU64" s="242"/>
      <c r="AV64" s="242"/>
      <c r="AW64" s="242"/>
      <c r="AX64" s="242"/>
      <c r="AY64" s="242"/>
      <c r="AZ64" s="242"/>
      <c r="BA64" s="242"/>
      <c r="BB64" s="252"/>
      <c r="BC64" s="245"/>
      <c r="BD64" s="242"/>
      <c r="BE64" s="242"/>
      <c r="BF64" s="242"/>
      <c r="BG64" s="242"/>
      <c r="BH64" s="242"/>
      <c r="BI64" s="242"/>
      <c r="BJ64" s="242"/>
      <c r="BK64" s="242"/>
      <c r="BL64" s="242"/>
      <c r="BM64" s="244"/>
      <c r="BN64" s="245"/>
      <c r="BO64" s="242"/>
      <c r="BP64" s="242"/>
      <c r="BQ64" s="242"/>
      <c r="BR64" s="242"/>
      <c r="BS64" s="242"/>
      <c r="BT64" s="242"/>
      <c r="BU64" s="242"/>
      <c r="BV64" s="242"/>
      <c r="BW64" s="242"/>
      <c r="BX64" s="242"/>
      <c r="BY64" s="242"/>
      <c r="BZ64" s="242"/>
      <c r="CA64" s="242"/>
      <c r="CB64" s="242"/>
      <c r="CC64" s="242"/>
      <c r="CD64" s="242"/>
      <c r="CE64" s="242"/>
      <c r="CF64" s="242"/>
      <c r="CG64" s="242"/>
      <c r="CH64" s="242"/>
      <c r="CI64" s="242"/>
      <c r="CJ64" s="242"/>
      <c r="CK64" s="242"/>
      <c r="CL64" s="242"/>
      <c r="CM64" s="242"/>
      <c r="CN64" s="242"/>
      <c r="CO64" s="242"/>
      <c r="CP64" s="242"/>
      <c r="CQ64" s="242"/>
      <c r="CR64" s="242"/>
      <c r="CS64" s="242"/>
      <c r="CT64" s="242"/>
      <c r="CU64" s="242"/>
      <c r="CV64" s="242"/>
      <c r="CW64" s="244"/>
    </row>
    <row r="65" spans="1:101" s="275" customFormat="1" ht="15.75">
      <c r="A65" s="488" t="s">
        <v>154</v>
      </c>
      <c r="B65" s="279" t="s">
        <v>150</v>
      </c>
      <c r="C65" s="381">
        <v>0.38147000000000003</v>
      </c>
      <c r="D65" s="249"/>
      <c r="E65" s="250"/>
      <c r="F65" s="250"/>
      <c r="G65" s="250"/>
      <c r="H65" s="242"/>
      <c r="I65" s="242"/>
      <c r="J65" s="250"/>
      <c r="K65" s="250"/>
      <c r="L65" s="250"/>
      <c r="M65" s="250"/>
      <c r="N65" s="384">
        <v>1.575E-2</v>
      </c>
      <c r="O65" s="250"/>
      <c r="P65" s="250"/>
      <c r="Q65" s="250"/>
      <c r="R65" s="250"/>
      <c r="S65" s="250"/>
      <c r="T65" s="384">
        <v>2.1899999999999999E-2</v>
      </c>
      <c r="U65" s="276"/>
      <c r="V65" s="242"/>
      <c r="W65" s="274"/>
      <c r="X65" s="274"/>
      <c r="Y65" s="274"/>
      <c r="Z65" s="242"/>
      <c r="AA65" s="242"/>
      <c r="AB65" s="242"/>
      <c r="AC65" s="242"/>
      <c r="AD65" s="242"/>
      <c r="AE65" s="242"/>
      <c r="AF65" s="242"/>
      <c r="AG65" s="242"/>
      <c r="AH65" s="242"/>
      <c r="AI65" s="242"/>
      <c r="AJ65" s="242"/>
      <c r="AK65" s="242"/>
      <c r="AL65" s="242"/>
      <c r="AM65" s="242"/>
      <c r="AN65" s="382"/>
      <c r="AO65" s="384">
        <v>1.24E-2</v>
      </c>
      <c r="AP65" s="384">
        <v>0.11199999999999999</v>
      </c>
      <c r="AQ65" s="242"/>
      <c r="AR65" s="384">
        <v>2.0400000000000001E-2</v>
      </c>
      <c r="AS65" s="245"/>
      <c r="AT65" s="384">
        <v>0.01</v>
      </c>
      <c r="AU65" s="384">
        <v>2.63E-2</v>
      </c>
      <c r="AV65" s="242"/>
      <c r="AW65" s="242"/>
      <c r="AX65" s="242"/>
      <c r="AY65" s="384">
        <v>3.2599999999999997E-2</v>
      </c>
      <c r="AZ65" s="242"/>
      <c r="BA65" s="242"/>
      <c r="BB65" s="384">
        <v>3.6600000000000001E-2</v>
      </c>
      <c r="BC65" s="245"/>
      <c r="BD65" s="242"/>
      <c r="BE65" s="242"/>
      <c r="BF65" s="242"/>
      <c r="BG65" s="242"/>
      <c r="BH65" s="384">
        <v>4.4999999999999998E-2</v>
      </c>
      <c r="BI65" s="242"/>
      <c r="BJ65" s="242"/>
      <c r="BK65" s="384">
        <v>1.6820000000000002E-2</v>
      </c>
      <c r="BL65" s="242"/>
      <c r="BM65" s="244"/>
      <c r="BN65" s="245"/>
      <c r="BO65" s="242"/>
      <c r="BP65" s="242"/>
      <c r="BQ65" s="384">
        <v>3.1699999999999999E-2</v>
      </c>
      <c r="BR65" s="242"/>
      <c r="BS65" s="242"/>
      <c r="BT65" s="242"/>
      <c r="BU65" s="242"/>
      <c r="BV65" s="242"/>
      <c r="BW65" s="242"/>
      <c r="BX65" s="242"/>
      <c r="BY65" s="242"/>
      <c r="BZ65" s="242"/>
      <c r="CA65" s="242"/>
      <c r="CB65" s="242"/>
      <c r="CC65" s="242"/>
      <c r="CD65" s="242"/>
      <c r="CE65" s="242"/>
      <c r="CF65" s="242"/>
      <c r="CG65" s="242"/>
      <c r="CH65" s="242"/>
      <c r="CI65" s="242"/>
      <c r="CJ65" s="242"/>
      <c r="CK65" s="242"/>
      <c r="CL65" s="242"/>
      <c r="CM65" s="242"/>
      <c r="CN65" s="242"/>
      <c r="CO65" s="242"/>
      <c r="CP65" s="242"/>
      <c r="CQ65" s="242"/>
      <c r="CR65" s="242"/>
      <c r="CS65" s="242"/>
      <c r="CT65" s="242"/>
      <c r="CU65" s="242"/>
      <c r="CV65" s="242"/>
      <c r="CW65" s="244"/>
    </row>
    <row r="66" spans="1:101" s="275" customFormat="1" ht="15.75">
      <c r="A66" s="488"/>
      <c r="B66" s="279" t="s">
        <v>103</v>
      </c>
      <c r="C66" s="233">
        <v>572.49999999999989</v>
      </c>
      <c r="D66" s="249"/>
      <c r="E66" s="250"/>
      <c r="F66" s="250"/>
      <c r="G66" s="250"/>
      <c r="H66" s="242"/>
      <c r="I66" s="242"/>
      <c r="J66" s="250"/>
      <c r="K66" s="250"/>
      <c r="L66" s="250"/>
      <c r="M66" s="250"/>
      <c r="N66" s="384">
        <v>27.18</v>
      </c>
      <c r="O66" s="250"/>
      <c r="P66" s="250"/>
      <c r="Q66" s="250"/>
      <c r="R66" s="250"/>
      <c r="S66" s="250"/>
      <c r="T66" s="384">
        <v>32.32</v>
      </c>
      <c r="U66" s="245"/>
      <c r="V66" s="242"/>
      <c r="W66" s="242"/>
      <c r="X66" s="242"/>
      <c r="Y66" s="242"/>
      <c r="Z66" s="242"/>
      <c r="AA66" s="242"/>
      <c r="AB66" s="242"/>
      <c r="AC66" s="242"/>
      <c r="AD66" s="242"/>
      <c r="AE66" s="242"/>
      <c r="AF66" s="242"/>
      <c r="AG66" s="242"/>
      <c r="AH66" s="242"/>
      <c r="AI66" s="242"/>
      <c r="AJ66" s="242"/>
      <c r="AK66" s="242"/>
      <c r="AL66" s="242"/>
      <c r="AM66" s="242"/>
      <c r="AN66" s="242"/>
      <c r="AO66" s="384">
        <v>16.88</v>
      </c>
      <c r="AP66" s="384">
        <v>164.29</v>
      </c>
      <c r="AQ66" s="242"/>
      <c r="AR66" s="384">
        <v>27.8</v>
      </c>
      <c r="AS66" s="245"/>
      <c r="AT66" s="384">
        <v>16.420000000000002</v>
      </c>
      <c r="AU66" s="384">
        <v>43.96</v>
      </c>
      <c r="AV66" s="242"/>
      <c r="AW66" s="242"/>
      <c r="AX66" s="242"/>
      <c r="AY66" s="384">
        <v>46.32</v>
      </c>
      <c r="AZ66" s="242"/>
      <c r="BA66" s="242"/>
      <c r="BB66" s="384">
        <v>54.02</v>
      </c>
      <c r="BC66" s="245"/>
      <c r="BD66" s="242"/>
      <c r="BE66" s="242"/>
      <c r="BF66" s="242"/>
      <c r="BG66" s="242"/>
      <c r="BH66" s="384">
        <v>67.650000000000006</v>
      </c>
      <c r="BI66" s="242"/>
      <c r="BJ66" s="242"/>
      <c r="BK66" s="384">
        <v>25.29</v>
      </c>
      <c r="BL66" s="242"/>
      <c r="BM66" s="244"/>
      <c r="BN66" s="245"/>
      <c r="BO66" s="242"/>
      <c r="BP66" s="242"/>
      <c r="BQ66" s="384">
        <v>50.37</v>
      </c>
      <c r="BR66" s="242"/>
      <c r="BS66" s="242"/>
      <c r="BT66" s="242"/>
      <c r="BU66" s="242"/>
      <c r="BV66" s="242"/>
      <c r="BW66" s="242"/>
      <c r="BX66" s="242"/>
      <c r="BY66" s="242"/>
      <c r="BZ66" s="242"/>
      <c r="CA66" s="242"/>
      <c r="CB66" s="242"/>
      <c r="CC66" s="242"/>
      <c r="CD66" s="242"/>
      <c r="CE66" s="242"/>
      <c r="CF66" s="242"/>
      <c r="CG66" s="242"/>
      <c r="CH66" s="242"/>
      <c r="CI66" s="242"/>
      <c r="CJ66" s="242"/>
      <c r="CK66" s="242"/>
      <c r="CL66" s="242"/>
      <c r="CM66" s="242"/>
      <c r="CN66" s="242"/>
      <c r="CO66" s="242"/>
      <c r="CP66" s="242"/>
      <c r="CQ66" s="242"/>
      <c r="CR66" s="242"/>
      <c r="CS66" s="242"/>
      <c r="CT66" s="242"/>
      <c r="CU66" s="242"/>
      <c r="CV66" s="242"/>
      <c r="CW66" s="244"/>
    </row>
    <row r="67" spans="1:101" s="275" customFormat="1" ht="15.75">
      <c r="A67" s="486" t="s">
        <v>155</v>
      </c>
      <c r="B67" s="279" t="s">
        <v>122</v>
      </c>
      <c r="C67" s="268">
        <v>126</v>
      </c>
      <c r="D67" s="249"/>
      <c r="E67" s="250"/>
      <c r="F67" s="250"/>
      <c r="G67" s="250"/>
      <c r="H67" s="242"/>
      <c r="I67" s="242"/>
      <c r="J67" s="250"/>
      <c r="K67" s="250"/>
      <c r="L67" s="250"/>
      <c r="M67" s="250"/>
      <c r="N67" s="250"/>
      <c r="O67" s="250"/>
      <c r="P67" s="250"/>
      <c r="Q67" s="250"/>
      <c r="R67" s="250"/>
      <c r="S67" s="250"/>
      <c r="T67" s="252"/>
      <c r="U67" s="245"/>
      <c r="V67" s="242"/>
      <c r="W67" s="242"/>
      <c r="X67" s="242"/>
      <c r="Y67" s="242"/>
      <c r="Z67" s="242"/>
      <c r="AA67" s="242"/>
      <c r="AB67" s="242"/>
      <c r="AC67" s="242"/>
      <c r="AD67" s="242"/>
      <c r="AE67" s="242"/>
      <c r="AF67" s="242"/>
      <c r="AG67" s="242"/>
      <c r="AH67" s="242"/>
      <c r="AI67" s="242"/>
      <c r="AJ67" s="242"/>
      <c r="AK67" s="242"/>
      <c r="AL67" s="242"/>
      <c r="AM67" s="242"/>
      <c r="AN67" s="242"/>
      <c r="AO67" s="242"/>
      <c r="AP67" s="260">
        <v>126</v>
      </c>
      <c r="AQ67" s="242"/>
      <c r="AR67" s="244"/>
      <c r="AS67" s="245"/>
      <c r="AT67" s="242"/>
      <c r="AU67" s="242"/>
      <c r="AV67" s="242"/>
      <c r="AW67" s="242"/>
      <c r="AX67" s="242"/>
      <c r="AY67" s="242"/>
      <c r="AZ67" s="242"/>
      <c r="BA67" s="242"/>
      <c r="BB67" s="252"/>
      <c r="BC67" s="245"/>
      <c r="BD67" s="242"/>
      <c r="BE67" s="242"/>
      <c r="BF67" s="242"/>
      <c r="BG67" s="242"/>
      <c r="BH67" s="242"/>
      <c r="BI67" s="242"/>
      <c r="BJ67" s="242"/>
      <c r="BK67" s="242"/>
      <c r="BL67" s="242"/>
      <c r="BM67" s="244"/>
      <c r="BN67" s="245"/>
      <c r="BO67" s="242"/>
      <c r="BP67" s="242"/>
      <c r="BQ67" s="242"/>
      <c r="BR67" s="242"/>
      <c r="BS67" s="242"/>
      <c r="BT67" s="242"/>
      <c r="BU67" s="242"/>
      <c r="BV67" s="242"/>
      <c r="BW67" s="242"/>
      <c r="BX67" s="242"/>
      <c r="BY67" s="242"/>
      <c r="BZ67" s="242"/>
      <c r="CA67" s="242"/>
      <c r="CB67" s="242"/>
      <c r="CC67" s="242"/>
      <c r="CD67" s="242"/>
      <c r="CE67" s="242"/>
      <c r="CF67" s="242"/>
      <c r="CG67" s="242"/>
      <c r="CH67" s="242"/>
      <c r="CI67" s="242"/>
      <c r="CJ67" s="242"/>
      <c r="CK67" s="242"/>
      <c r="CL67" s="242"/>
      <c r="CM67" s="242"/>
      <c r="CN67" s="242"/>
      <c r="CO67" s="242"/>
      <c r="CP67" s="242"/>
      <c r="CQ67" s="242"/>
      <c r="CR67" s="242"/>
      <c r="CS67" s="242"/>
      <c r="CT67" s="242"/>
      <c r="CU67" s="242"/>
      <c r="CV67" s="242"/>
      <c r="CW67" s="244"/>
    </row>
    <row r="68" spans="1:101" s="275" customFormat="1" ht="15.75">
      <c r="A68" s="487"/>
      <c r="B68" s="279" t="s">
        <v>103</v>
      </c>
      <c r="C68" s="233">
        <v>42.37</v>
      </c>
      <c r="D68" s="249"/>
      <c r="E68" s="250"/>
      <c r="F68" s="250"/>
      <c r="G68" s="250"/>
      <c r="H68" s="242"/>
      <c r="I68" s="242"/>
      <c r="J68" s="250"/>
      <c r="K68" s="250"/>
      <c r="L68" s="250"/>
      <c r="M68" s="250"/>
      <c r="N68" s="250"/>
      <c r="O68" s="250"/>
      <c r="P68" s="250"/>
      <c r="Q68" s="250"/>
      <c r="R68" s="250"/>
      <c r="S68" s="250"/>
      <c r="T68" s="252"/>
      <c r="U68" s="245"/>
      <c r="V68" s="242"/>
      <c r="W68" s="242"/>
      <c r="X68" s="242"/>
      <c r="Y68" s="242"/>
      <c r="Z68" s="242"/>
      <c r="AA68" s="242"/>
      <c r="AB68" s="242"/>
      <c r="AC68" s="242"/>
      <c r="AD68" s="242"/>
      <c r="AE68" s="242"/>
      <c r="AF68" s="242"/>
      <c r="AG68" s="242"/>
      <c r="AH68" s="242"/>
      <c r="AI68" s="242"/>
      <c r="AJ68" s="242"/>
      <c r="AK68" s="242"/>
      <c r="AL68" s="242"/>
      <c r="AM68" s="242"/>
      <c r="AN68" s="242"/>
      <c r="AO68" s="242"/>
      <c r="AP68" s="242">
        <v>42.37</v>
      </c>
      <c r="AQ68" s="242"/>
      <c r="AR68" s="244"/>
      <c r="AS68" s="245"/>
      <c r="AT68" s="242"/>
      <c r="AU68" s="242"/>
      <c r="AV68" s="242"/>
      <c r="AW68" s="242"/>
      <c r="AX68" s="242"/>
      <c r="AY68" s="242"/>
      <c r="AZ68" s="242"/>
      <c r="BA68" s="242"/>
      <c r="BB68" s="252"/>
      <c r="BC68" s="245"/>
      <c r="BD68" s="242"/>
      <c r="BE68" s="242"/>
      <c r="BF68" s="242"/>
      <c r="BG68" s="242"/>
      <c r="BH68" s="242"/>
      <c r="BI68" s="242"/>
      <c r="BJ68" s="242"/>
      <c r="BK68" s="242"/>
      <c r="BL68" s="242"/>
      <c r="BM68" s="244"/>
      <c r="BN68" s="245"/>
      <c r="BO68" s="242"/>
      <c r="BP68" s="242"/>
      <c r="BQ68" s="242"/>
      <c r="BR68" s="242"/>
      <c r="BS68" s="242"/>
      <c r="BT68" s="242"/>
      <c r="BU68" s="242"/>
      <c r="BV68" s="242"/>
      <c r="BW68" s="242"/>
      <c r="BX68" s="242"/>
      <c r="BY68" s="242"/>
      <c r="BZ68" s="242"/>
      <c r="CA68" s="242"/>
      <c r="CB68" s="242"/>
      <c r="CC68" s="242"/>
      <c r="CD68" s="242"/>
      <c r="CE68" s="242"/>
      <c r="CF68" s="242"/>
      <c r="CG68" s="242"/>
      <c r="CH68" s="242"/>
      <c r="CI68" s="242"/>
      <c r="CJ68" s="242"/>
      <c r="CK68" s="242"/>
      <c r="CL68" s="242"/>
      <c r="CM68" s="242"/>
      <c r="CN68" s="242"/>
      <c r="CO68" s="242"/>
      <c r="CP68" s="242"/>
      <c r="CQ68" s="242"/>
      <c r="CR68" s="242"/>
      <c r="CS68" s="242"/>
      <c r="CT68" s="242"/>
      <c r="CU68" s="242"/>
      <c r="CV68" s="242"/>
      <c r="CW68" s="244"/>
    </row>
    <row r="69" spans="1:101" ht="15.75">
      <c r="A69" s="284" t="s">
        <v>156</v>
      </c>
      <c r="B69" s="285" t="s">
        <v>103</v>
      </c>
      <c r="C69" s="286">
        <v>1786</v>
      </c>
      <c r="D69" s="287">
        <v>7.1000000000000005</v>
      </c>
      <c r="E69" s="288">
        <v>2.38</v>
      </c>
      <c r="F69" s="288">
        <v>0</v>
      </c>
      <c r="G69" s="288">
        <v>0</v>
      </c>
      <c r="H69" s="288">
        <v>29.56</v>
      </c>
      <c r="I69" s="288">
        <v>503.63</v>
      </c>
      <c r="J69" s="288">
        <v>0</v>
      </c>
      <c r="K69" s="288">
        <v>0</v>
      </c>
      <c r="L69" s="288">
        <v>0</v>
      </c>
      <c r="M69" s="288">
        <v>44.15</v>
      </c>
      <c r="N69" s="288">
        <v>64.59</v>
      </c>
      <c r="O69" s="288">
        <v>20.119999999999997</v>
      </c>
      <c r="P69" s="288">
        <v>49.09</v>
      </c>
      <c r="Q69" s="288">
        <v>9.81</v>
      </c>
      <c r="R69" s="288">
        <v>0</v>
      </c>
      <c r="S69" s="288">
        <v>0</v>
      </c>
      <c r="T69" s="286">
        <v>127.79999999999998</v>
      </c>
      <c r="U69" s="287">
        <v>0</v>
      </c>
      <c r="V69" s="288">
        <v>0</v>
      </c>
      <c r="W69" s="288">
        <v>15.86</v>
      </c>
      <c r="X69" s="288">
        <v>0</v>
      </c>
      <c r="Y69" s="288">
        <v>0</v>
      </c>
      <c r="Z69" s="288">
        <v>0</v>
      </c>
      <c r="AA69" s="288">
        <v>0</v>
      </c>
      <c r="AB69" s="288">
        <v>0</v>
      </c>
      <c r="AC69" s="288">
        <v>9.08</v>
      </c>
      <c r="AD69" s="288">
        <v>89.13</v>
      </c>
      <c r="AE69" s="288">
        <v>0</v>
      </c>
      <c r="AF69" s="288">
        <v>15.78</v>
      </c>
      <c r="AG69" s="288">
        <v>16.490000000000002</v>
      </c>
      <c r="AH69" s="288">
        <v>0</v>
      </c>
      <c r="AI69" s="288">
        <v>1.46</v>
      </c>
      <c r="AJ69" s="288">
        <v>8.58</v>
      </c>
      <c r="AK69" s="288">
        <v>0</v>
      </c>
      <c r="AL69" s="288">
        <v>26.060000000000002</v>
      </c>
      <c r="AM69" s="288">
        <v>0</v>
      </c>
      <c r="AN69" s="288">
        <v>0</v>
      </c>
      <c r="AO69" s="288">
        <v>0</v>
      </c>
      <c r="AP69" s="288">
        <v>40.28</v>
      </c>
      <c r="AQ69" s="288">
        <v>0</v>
      </c>
      <c r="AR69" s="286">
        <v>16.899999999999999</v>
      </c>
      <c r="AS69" s="287">
        <v>63.699999999999996</v>
      </c>
      <c r="AT69" s="288">
        <v>16.13</v>
      </c>
      <c r="AU69" s="288">
        <v>42.709999999999994</v>
      </c>
      <c r="AV69" s="288">
        <v>0</v>
      </c>
      <c r="AW69" s="288">
        <v>0</v>
      </c>
      <c r="AX69" s="288">
        <v>42.2</v>
      </c>
      <c r="AY69" s="288">
        <v>38.580000000000005</v>
      </c>
      <c r="AZ69" s="288">
        <v>45.449999999999989</v>
      </c>
      <c r="BA69" s="288">
        <v>53.42</v>
      </c>
      <c r="BB69" s="286">
        <v>11.879999999999999</v>
      </c>
      <c r="BC69" s="287">
        <v>13.36</v>
      </c>
      <c r="BD69" s="288">
        <v>0</v>
      </c>
      <c r="BE69" s="288">
        <v>15.610000000000001</v>
      </c>
      <c r="BF69" s="288">
        <v>5</v>
      </c>
      <c r="BG69" s="288">
        <v>0</v>
      </c>
      <c r="BH69" s="288">
        <v>0</v>
      </c>
      <c r="BI69" s="288">
        <v>2.0499999999999998</v>
      </c>
      <c r="BJ69" s="288">
        <v>137.55000000000001</v>
      </c>
      <c r="BK69" s="288">
        <v>2.2200000000000002</v>
      </c>
      <c r="BL69" s="288">
        <v>0</v>
      </c>
      <c r="BM69" s="286">
        <v>12.81</v>
      </c>
      <c r="BN69" s="287">
        <v>2.71</v>
      </c>
      <c r="BO69" s="288">
        <v>4.4700000000000006</v>
      </c>
      <c r="BP69" s="288">
        <v>85.36999999999999</v>
      </c>
      <c r="BQ69" s="288">
        <v>7.77</v>
      </c>
      <c r="BR69" s="288">
        <v>11.35</v>
      </c>
      <c r="BS69" s="288">
        <v>9.3000000000000007</v>
      </c>
      <c r="BT69" s="288">
        <v>9.6499999999999986</v>
      </c>
      <c r="BU69" s="288">
        <v>0</v>
      </c>
      <c r="BV69" s="288">
        <v>0</v>
      </c>
      <c r="BW69" s="288">
        <v>10.370000000000001</v>
      </c>
      <c r="BX69" s="288">
        <v>0</v>
      </c>
      <c r="BY69" s="288">
        <v>0</v>
      </c>
      <c r="BZ69" s="288">
        <v>0</v>
      </c>
      <c r="CA69" s="288">
        <v>35.979999999999997</v>
      </c>
      <c r="CB69" s="288">
        <v>8.51</v>
      </c>
      <c r="CC69" s="288">
        <v>0</v>
      </c>
      <c r="CD69" s="288">
        <v>0</v>
      </c>
      <c r="CE69" s="288">
        <v>0</v>
      </c>
      <c r="CF69" s="288">
        <v>0</v>
      </c>
      <c r="CG69" s="288">
        <v>0</v>
      </c>
      <c r="CH69" s="288">
        <v>0</v>
      </c>
      <c r="CI69" s="288">
        <v>0</v>
      </c>
      <c r="CJ69" s="288">
        <v>0</v>
      </c>
      <c r="CK69" s="288">
        <v>0</v>
      </c>
      <c r="CL69" s="288">
        <v>0</v>
      </c>
      <c r="CM69" s="288">
        <v>0</v>
      </c>
      <c r="CN69" s="288">
        <v>0</v>
      </c>
      <c r="CO69" s="288">
        <v>0</v>
      </c>
      <c r="CP69" s="288">
        <v>0</v>
      </c>
      <c r="CQ69" s="288">
        <v>0</v>
      </c>
      <c r="CR69" s="288">
        <v>0</v>
      </c>
      <c r="CS69" s="288">
        <v>0</v>
      </c>
      <c r="CT69" s="288">
        <v>0</v>
      </c>
      <c r="CU69" s="288">
        <v>0</v>
      </c>
      <c r="CV69" s="288">
        <v>0</v>
      </c>
      <c r="CW69" s="286">
        <v>0</v>
      </c>
    </row>
    <row r="70" spans="1:101" ht="15.75">
      <c r="A70" s="222" t="s">
        <v>157</v>
      </c>
      <c r="B70" s="223" t="s">
        <v>128</v>
      </c>
      <c r="C70" s="289">
        <v>0.55650000000000011</v>
      </c>
      <c r="D70" s="229">
        <v>5.0000000000000001E-3</v>
      </c>
      <c r="E70" s="230">
        <v>2E-3</v>
      </c>
      <c r="F70" s="230">
        <v>0</v>
      </c>
      <c r="G70" s="230">
        <v>0</v>
      </c>
      <c r="H70" s="230">
        <v>6.0000000000000001E-3</v>
      </c>
      <c r="I70" s="230">
        <v>0.11849999999999999</v>
      </c>
      <c r="J70" s="230">
        <v>0</v>
      </c>
      <c r="K70" s="230">
        <v>0</v>
      </c>
      <c r="L70" s="230">
        <v>0</v>
      </c>
      <c r="M70" s="230">
        <v>2E-3</v>
      </c>
      <c r="N70" s="230">
        <v>8.0000000000000002E-3</v>
      </c>
      <c r="O70" s="230">
        <v>8.5000000000000006E-3</v>
      </c>
      <c r="P70" s="230">
        <v>2.8000000000000001E-2</v>
      </c>
      <c r="Q70" s="230">
        <v>0</v>
      </c>
      <c r="R70" s="230">
        <v>0</v>
      </c>
      <c r="S70" s="230">
        <v>0</v>
      </c>
      <c r="T70" s="228">
        <v>7.400000000000001E-2</v>
      </c>
      <c r="U70" s="229">
        <v>0</v>
      </c>
      <c r="V70" s="230">
        <v>0</v>
      </c>
      <c r="W70" s="230">
        <v>2E-3</v>
      </c>
      <c r="X70" s="230">
        <v>0</v>
      </c>
      <c r="Y70" s="230">
        <v>0</v>
      </c>
      <c r="Z70" s="230">
        <v>0</v>
      </c>
      <c r="AA70" s="230">
        <v>0</v>
      </c>
      <c r="AB70" s="230">
        <v>0</v>
      </c>
      <c r="AC70" s="230">
        <v>5.0000000000000001E-3</v>
      </c>
      <c r="AD70" s="230">
        <v>4.0999999999999995E-2</v>
      </c>
      <c r="AE70" s="230">
        <v>0</v>
      </c>
      <c r="AF70" s="230">
        <v>4.2500000000000003E-3</v>
      </c>
      <c r="AG70" s="230">
        <v>0</v>
      </c>
      <c r="AH70" s="230">
        <v>0</v>
      </c>
      <c r="AI70" s="230">
        <v>1E-3</v>
      </c>
      <c r="AJ70" s="230">
        <v>2.5000000000000001E-4</v>
      </c>
      <c r="AK70" s="230">
        <v>0</v>
      </c>
      <c r="AL70" s="230">
        <v>2E-3</v>
      </c>
      <c r="AM70" s="230">
        <v>0</v>
      </c>
      <c r="AN70" s="230">
        <v>0</v>
      </c>
      <c r="AO70" s="230">
        <v>0</v>
      </c>
      <c r="AP70" s="230">
        <v>1.3350000000000001E-2</v>
      </c>
      <c r="AQ70" s="230">
        <v>0</v>
      </c>
      <c r="AR70" s="228">
        <v>0</v>
      </c>
      <c r="AS70" s="229">
        <v>2.7E-2</v>
      </c>
      <c r="AT70" s="230">
        <v>4.0000000000000001E-3</v>
      </c>
      <c r="AU70" s="230">
        <v>1E-3</v>
      </c>
      <c r="AV70" s="230">
        <v>0</v>
      </c>
      <c r="AW70" s="230">
        <v>0</v>
      </c>
      <c r="AX70" s="230">
        <v>3.0000000000000001E-3</v>
      </c>
      <c r="AY70" s="230">
        <v>2.5499999999999995E-2</v>
      </c>
      <c r="AZ70" s="230">
        <v>1.5800000000000002E-2</v>
      </c>
      <c r="BA70" s="230">
        <v>8.6E-3</v>
      </c>
      <c r="BB70" s="228">
        <v>7.0000000000000001E-3</v>
      </c>
      <c r="BC70" s="229">
        <v>6.0000000000000001E-3</v>
      </c>
      <c r="BD70" s="230">
        <v>0</v>
      </c>
      <c r="BE70" s="230">
        <v>7.0000000000000001E-3</v>
      </c>
      <c r="BF70" s="230">
        <v>2.2499999999999998E-3</v>
      </c>
      <c r="BG70" s="230">
        <v>0</v>
      </c>
      <c r="BH70" s="230">
        <v>0</v>
      </c>
      <c r="BI70" s="230">
        <v>1E-3</v>
      </c>
      <c r="BJ70" s="230">
        <v>6.8500000000000005E-2</v>
      </c>
      <c r="BK70" s="230">
        <v>1E-3</v>
      </c>
      <c r="BL70" s="230">
        <v>0</v>
      </c>
      <c r="BM70" s="228">
        <v>6.0000000000000001E-3</v>
      </c>
      <c r="BN70" s="229">
        <v>3.0000000000000001E-3</v>
      </c>
      <c r="BO70" s="230">
        <v>4.3400000000000001E-3</v>
      </c>
      <c r="BP70" s="230">
        <v>4.1999999999999997E-3</v>
      </c>
      <c r="BQ70" s="230">
        <v>6.96E-3</v>
      </c>
      <c r="BR70" s="230">
        <v>4.0000000000000001E-3</v>
      </c>
      <c r="BS70" s="230">
        <v>3.0000000000000001E-3</v>
      </c>
      <c r="BT70" s="230">
        <v>9.1999999999999998E-3</v>
      </c>
      <c r="BU70" s="230">
        <v>0</v>
      </c>
      <c r="BV70" s="230">
        <v>0</v>
      </c>
      <c r="BW70" s="230">
        <v>3.0000000000000001E-3</v>
      </c>
      <c r="BX70" s="230">
        <v>0</v>
      </c>
      <c r="BY70" s="230">
        <v>0</v>
      </c>
      <c r="BZ70" s="230">
        <v>0</v>
      </c>
      <c r="CA70" s="230">
        <v>6.0000000000000001E-3</v>
      </c>
      <c r="CB70" s="230">
        <v>8.3000000000000001E-3</v>
      </c>
      <c r="CC70" s="230">
        <v>0</v>
      </c>
      <c r="CD70" s="230">
        <v>0</v>
      </c>
      <c r="CE70" s="230">
        <v>0</v>
      </c>
      <c r="CF70" s="230">
        <v>0</v>
      </c>
      <c r="CG70" s="230">
        <v>0</v>
      </c>
      <c r="CH70" s="230">
        <v>0</v>
      </c>
      <c r="CI70" s="230">
        <v>0</v>
      </c>
      <c r="CJ70" s="230">
        <v>0</v>
      </c>
      <c r="CK70" s="230">
        <v>0</v>
      </c>
      <c r="CL70" s="230">
        <v>0</v>
      </c>
      <c r="CM70" s="230">
        <v>0</v>
      </c>
      <c r="CN70" s="230">
        <v>0</v>
      </c>
      <c r="CO70" s="230">
        <v>0</v>
      </c>
      <c r="CP70" s="230">
        <v>0</v>
      </c>
      <c r="CQ70" s="230">
        <v>0</v>
      </c>
      <c r="CR70" s="230">
        <v>0</v>
      </c>
      <c r="CS70" s="230">
        <v>0</v>
      </c>
      <c r="CT70" s="230">
        <v>0</v>
      </c>
      <c r="CU70" s="230">
        <v>0</v>
      </c>
      <c r="CV70" s="230">
        <v>0</v>
      </c>
      <c r="CW70" s="228">
        <v>0</v>
      </c>
    </row>
    <row r="71" spans="1:101" ht="15.75">
      <c r="A71" s="222" t="s">
        <v>158</v>
      </c>
      <c r="B71" s="223" t="s">
        <v>103</v>
      </c>
      <c r="C71" s="290">
        <v>1145.44</v>
      </c>
      <c r="D71" s="291">
        <v>6.03</v>
      </c>
      <c r="E71" s="292">
        <v>2.38</v>
      </c>
      <c r="F71" s="292">
        <v>0</v>
      </c>
      <c r="G71" s="292">
        <v>0</v>
      </c>
      <c r="H71" s="292">
        <v>7.23</v>
      </c>
      <c r="I71" s="292">
        <v>352.5</v>
      </c>
      <c r="J71" s="292">
        <v>0</v>
      </c>
      <c r="K71" s="292">
        <v>0</v>
      </c>
      <c r="L71" s="292">
        <v>0</v>
      </c>
      <c r="M71" s="292">
        <v>2.38</v>
      </c>
      <c r="N71" s="292">
        <v>9.51</v>
      </c>
      <c r="O71" s="292">
        <v>10.27</v>
      </c>
      <c r="P71" s="292">
        <v>43.2</v>
      </c>
      <c r="Q71" s="292">
        <v>0</v>
      </c>
      <c r="R71" s="292">
        <v>0</v>
      </c>
      <c r="S71" s="292">
        <v>0</v>
      </c>
      <c r="T71" s="290">
        <v>123.47999999999999</v>
      </c>
      <c r="U71" s="291">
        <v>0</v>
      </c>
      <c r="V71" s="292">
        <v>0</v>
      </c>
      <c r="W71" s="292">
        <v>4.97</v>
      </c>
      <c r="X71" s="292">
        <v>0</v>
      </c>
      <c r="Y71" s="292">
        <v>0</v>
      </c>
      <c r="Z71" s="292">
        <v>0</v>
      </c>
      <c r="AA71" s="292">
        <v>0</v>
      </c>
      <c r="AB71" s="292">
        <v>0</v>
      </c>
      <c r="AC71" s="292">
        <v>9.08</v>
      </c>
      <c r="AD71" s="292">
        <v>77.929999999999993</v>
      </c>
      <c r="AE71" s="292">
        <v>0</v>
      </c>
      <c r="AF71" s="292">
        <v>9.7899999999999991</v>
      </c>
      <c r="AG71" s="292">
        <v>0</v>
      </c>
      <c r="AH71" s="292">
        <v>0</v>
      </c>
      <c r="AI71" s="292">
        <v>1.46</v>
      </c>
      <c r="AJ71" s="292">
        <v>1.64</v>
      </c>
      <c r="AK71" s="292">
        <v>0</v>
      </c>
      <c r="AL71" s="292">
        <v>5.4</v>
      </c>
      <c r="AM71" s="292">
        <v>0</v>
      </c>
      <c r="AN71" s="292">
        <v>0</v>
      </c>
      <c r="AO71" s="292">
        <v>0</v>
      </c>
      <c r="AP71" s="292">
        <v>40.28</v>
      </c>
      <c r="AQ71" s="292">
        <v>0</v>
      </c>
      <c r="AR71" s="290">
        <v>0</v>
      </c>
      <c r="AS71" s="291">
        <v>63.699999999999996</v>
      </c>
      <c r="AT71" s="292">
        <v>16.13</v>
      </c>
      <c r="AU71" s="292">
        <v>1.65</v>
      </c>
      <c r="AV71" s="292">
        <v>0</v>
      </c>
      <c r="AW71" s="292">
        <v>0</v>
      </c>
      <c r="AX71" s="292">
        <v>2.34</v>
      </c>
      <c r="AY71" s="292">
        <v>35.090000000000003</v>
      </c>
      <c r="AZ71" s="292">
        <v>25.369999999999997</v>
      </c>
      <c r="BA71" s="292">
        <v>18.189999999999998</v>
      </c>
      <c r="BB71" s="290">
        <v>11.879999999999999</v>
      </c>
      <c r="BC71" s="291">
        <v>13.36</v>
      </c>
      <c r="BD71" s="292">
        <v>0</v>
      </c>
      <c r="BE71" s="292">
        <v>14.780000000000001</v>
      </c>
      <c r="BF71" s="292">
        <v>5</v>
      </c>
      <c r="BG71" s="292">
        <v>0</v>
      </c>
      <c r="BH71" s="292">
        <v>0</v>
      </c>
      <c r="BI71" s="292">
        <v>2.0499999999999998</v>
      </c>
      <c r="BJ71" s="292">
        <v>137.55000000000001</v>
      </c>
      <c r="BK71" s="292">
        <v>2.2200000000000002</v>
      </c>
      <c r="BL71" s="292">
        <v>0</v>
      </c>
      <c r="BM71" s="290">
        <v>12.81</v>
      </c>
      <c r="BN71" s="291">
        <v>2.71</v>
      </c>
      <c r="BO71" s="292">
        <v>4.4700000000000006</v>
      </c>
      <c r="BP71" s="292">
        <v>5.14</v>
      </c>
      <c r="BQ71" s="292">
        <v>7.77</v>
      </c>
      <c r="BR71" s="292">
        <v>11.35</v>
      </c>
      <c r="BS71" s="292">
        <v>9.3000000000000007</v>
      </c>
      <c r="BT71" s="292">
        <v>9.6499999999999986</v>
      </c>
      <c r="BU71" s="292">
        <v>0</v>
      </c>
      <c r="BV71" s="292">
        <v>0</v>
      </c>
      <c r="BW71" s="292">
        <v>7.99</v>
      </c>
      <c r="BX71" s="292">
        <v>0</v>
      </c>
      <c r="BY71" s="292">
        <v>0</v>
      </c>
      <c r="BZ71" s="292">
        <v>0</v>
      </c>
      <c r="CA71" s="292">
        <v>8.9</v>
      </c>
      <c r="CB71" s="292">
        <v>8.51</v>
      </c>
      <c r="CC71" s="292">
        <v>0</v>
      </c>
      <c r="CD71" s="292">
        <v>0</v>
      </c>
      <c r="CE71" s="292">
        <v>0</v>
      </c>
      <c r="CF71" s="292">
        <v>0</v>
      </c>
      <c r="CG71" s="292">
        <v>0</v>
      </c>
      <c r="CH71" s="292">
        <v>0</v>
      </c>
      <c r="CI71" s="292">
        <v>0</v>
      </c>
      <c r="CJ71" s="292">
        <v>0</v>
      </c>
      <c r="CK71" s="292">
        <v>0</v>
      </c>
      <c r="CL71" s="292">
        <v>0</v>
      </c>
      <c r="CM71" s="292">
        <v>0</v>
      </c>
      <c r="CN71" s="292">
        <v>0</v>
      </c>
      <c r="CO71" s="292">
        <v>0</v>
      </c>
      <c r="CP71" s="292">
        <v>0</v>
      </c>
      <c r="CQ71" s="292">
        <v>0</v>
      </c>
      <c r="CR71" s="292">
        <v>0</v>
      </c>
      <c r="CS71" s="292">
        <v>0</v>
      </c>
      <c r="CT71" s="292">
        <v>0</v>
      </c>
      <c r="CU71" s="292">
        <v>0</v>
      </c>
      <c r="CV71" s="292">
        <v>0</v>
      </c>
      <c r="CW71" s="290">
        <v>0</v>
      </c>
    </row>
    <row r="72" spans="1:101" ht="15.75">
      <c r="A72" s="231" t="s">
        <v>159</v>
      </c>
      <c r="B72" s="232" t="s">
        <v>160</v>
      </c>
      <c r="C72" s="266">
        <v>3.0000000000000001E-3</v>
      </c>
      <c r="D72" s="337"/>
      <c r="E72" s="250"/>
      <c r="F72" s="248"/>
      <c r="G72" s="250"/>
      <c r="H72" s="248"/>
      <c r="I72" s="248"/>
      <c r="J72" s="250"/>
      <c r="K72" s="248"/>
      <c r="L72" s="248"/>
      <c r="M72" s="236"/>
      <c r="N72" s="236"/>
      <c r="O72" s="248"/>
      <c r="P72" s="250"/>
      <c r="Q72" s="236"/>
      <c r="R72" s="248"/>
      <c r="S72" s="248"/>
      <c r="T72" s="251"/>
      <c r="U72" s="337"/>
      <c r="V72" s="250"/>
      <c r="W72" s="248"/>
      <c r="X72" s="248"/>
      <c r="Y72" s="248"/>
      <c r="Z72" s="248"/>
      <c r="AA72" s="248"/>
      <c r="AB72" s="250"/>
      <c r="AC72" s="248"/>
      <c r="AD72" s="248"/>
      <c r="AE72" s="248"/>
      <c r="AF72" s="250"/>
      <c r="AG72" s="248"/>
      <c r="AH72" s="248"/>
      <c r="AI72" s="248"/>
      <c r="AJ72" s="248"/>
      <c r="AK72" s="248"/>
      <c r="AL72" s="250"/>
      <c r="AM72" s="250"/>
      <c r="AN72" s="250"/>
      <c r="AO72" s="248"/>
      <c r="AP72" s="248"/>
      <c r="AQ72" s="248"/>
      <c r="AR72" s="237"/>
      <c r="AS72" s="337"/>
      <c r="AT72" s="248"/>
      <c r="AU72" s="248"/>
      <c r="AV72" s="250"/>
      <c r="AW72" s="248"/>
      <c r="AX72" s="248"/>
      <c r="AY72" s="248"/>
      <c r="AZ72" s="248"/>
      <c r="BA72" s="250"/>
      <c r="BB72" s="252">
        <v>3.0000000000000001E-3</v>
      </c>
      <c r="BC72" s="294"/>
      <c r="BD72" s="236"/>
      <c r="BE72" s="236"/>
      <c r="BF72" s="236"/>
      <c r="BG72" s="236"/>
      <c r="BH72" s="236"/>
      <c r="BI72" s="236"/>
      <c r="BJ72" s="236"/>
      <c r="BK72" s="248"/>
      <c r="BL72" s="235"/>
      <c r="BM72" s="237"/>
      <c r="BN72" s="294"/>
      <c r="BO72" s="236"/>
      <c r="BP72" s="248"/>
      <c r="BQ72" s="236"/>
      <c r="BR72" s="235"/>
      <c r="BS72" s="236"/>
      <c r="BT72" s="236"/>
      <c r="BU72" s="235"/>
      <c r="BV72" s="236"/>
      <c r="BW72" s="235"/>
      <c r="BX72" s="236"/>
      <c r="BY72" s="236"/>
      <c r="BZ72" s="235"/>
      <c r="CA72" s="236"/>
      <c r="CB72" s="236"/>
      <c r="CC72" s="236"/>
      <c r="CD72" s="235"/>
      <c r="CE72" s="236"/>
      <c r="CF72" s="236"/>
      <c r="CG72" s="236"/>
      <c r="CH72" s="236"/>
      <c r="CI72" s="235"/>
      <c r="CJ72" s="235"/>
      <c r="CK72" s="236"/>
      <c r="CL72" s="236"/>
      <c r="CM72" s="235"/>
      <c r="CN72" s="235"/>
      <c r="CO72" s="235"/>
      <c r="CP72" s="235"/>
      <c r="CQ72" s="235"/>
      <c r="CR72" s="235"/>
      <c r="CS72" s="236"/>
      <c r="CT72" s="236"/>
      <c r="CU72" s="235"/>
      <c r="CV72" s="236"/>
      <c r="CW72" s="237"/>
    </row>
    <row r="73" spans="1:101" ht="15.75">
      <c r="A73" s="231"/>
      <c r="B73" s="232" t="s">
        <v>103</v>
      </c>
      <c r="C73" s="233">
        <v>3.87</v>
      </c>
      <c r="D73" s="337"/>
      <c r="E73" s="250"/>
      <c r="F73" s="257"/>
      <c r="G73" s="250"/>
      <c r="H73" s="257"/>
      <c r="I73" s="257"/>
      <c r="J73" s="250"/>
      <c r="K73" s="257"/>
      <c r="L73" s="257"/>
      <c r="M73" s="295"/>
      <c r="N73" s="295"/>
      <c r="O73" s="295"/>
      <c r="P73" s="242"/>
      <c r="Q73" s="295"/>
      <c r="R73" s="295"/>
      <c r="S73" s="295"/>
      <c r="T73" s="338"/>
      <c r="U73" s="245"/>
      <c r="V73" s="242"/>
      <c r="W73" s="242"/>
      <c r="X73" s="242"/>
      <c r="Y73" s="242"/>
      <c r="Z73" s="242"/>
      <c r="AA73" s="242"/>
      <c r="AB73" s="242"/>
      <c r="AC73" s="242"/>
      <c r="AD73" s="242"/>
      <c r="AE73" s="242"/>
      <c r="AF73" s="242"/>
      <c r="AG73" s="242"/>
      <c r="AH73" s="242"/>
      <c r="AI73" s="242"/>
      <c r="AJ73" s="242"/>
      <c r="AK73" s="242"/>
      <c r="AL73" s="242"/>
      <c r="AM73" s="242"/>
      <c r="AN73" s="242"/>
      <c r="AO73" s="242"/>
      <c r="AP73" s="242"/>
      <c r="AQ73" s="242"/>
      <c r="AR73" s="237"/>
      <c r="AS73" s="245"/>
      <c r="AT73" s="295"/>
      <c r="AU73" s="295"/>
      <c r="AV73" s="242"/>
      <c r="AW73" s="295"/>
      <c r="AX73" s="242"/>
      <c r="AY73" s="242"/>
      <c r="AZ73" s="242"/>
      <c r="BA73" s="246"/>
      <c r="BB73" s="244">
        <v>3.87</v>
      </c>
      <c r="BC73" s="296"/>
      <c r="BD73" s="295"/>
      <c r="BE73" s="295"/>
      <c r="BF73" s="295"/>
      <c r="BG73" s="295"/>
      <c r="BH73" s="295"/>
      <c r="BI73" s="295"/>
      <c r="BJ73" s="295"/>
      <c r="BK73" s="295"/>
      <c r="BL73" s="242"/>
      <c r="BM73" s="338"/>
      <c r="BN73" s="245"/>
      <c r="BO73" s="295"/>
      <c r="BP73" s="295"/>
      <c r="BQ73" s="295"/>
      <c r="BR73" s="295"/>
      <c r="BS73" s="295"/>
      <c r="BT73" s="295"/>
      <c r="BU73" s="295"/>
      <c r="BV73" s="295"/>
      <c r="BW73" s="295"/>
      <c r="BX73" s="295"/>
      <c r="BY73" s="295"/>
      <c r="BZ73" s="295"/>
      <c r="CA73" s="295"/>
      <c r="CB73" s="295"/>
      <c r="CC73" s="295"/>
      <c r="CD73" s="242"/>
      <c r="CE73" s="295"/>
      <c r="CF73" s="295"/>
      <c r="CG73" s="295"/>
      <c r="CH73" s="295"/>
      <c r="CI73" s="242"/>
      <c r="CJ73" s="242"/>
      <c r="CK73" s="295"/>
      <c r="CL73" s="295"/>
      <c r="CM73" s="242"/>
      <c r="CN73" s="242"/>
      <c r="CO73" s="242"/>
      <c r="CP73" s="242"/>
      <c r="CQ73" s="242"/>
      <c r="CR73" s="242"/>
      <c r="CS73" s="295"/>
      <c r="CT73" s="295"/>
      <c r="CU73" s="242"/>
      <c r="CV73" s="295"/>
      <c r="CW73" s="338"/>
    </row>
    <row r="74" spans="1:101" ht="15.75">
      <c r="A74" s="231" t="s">
        <v>161</v>
      </c>
      <c r="B74" s="232" t="s">
        <v>128</v>
      </c>
      <c r="C74" s="381">
        <v>0.33635000000000004</v>
      </c>
      <c r="D74" s="337">
        <v>5.0000000000000001E-3</v>
      </c>
      <c r="E74" s="250">
        <v>2E-3</v>
      </c>
      <c r="F74" s="248"/>
      <c r="G74" s="250"/>
      <c r="H74" s="248">
        <v>6.0000000000000001E-3</v>
      </c>
      <c r="I74" s="248">
        <v>0.11849999999999999</v>
      </c>
      <c r="J74" s="250"/>
      <c r="K74" s="248"/>
      <c r="L74" s="248"/>
      <c r="M74" s="236">
        <v>2E-3</v>
      </c>
      <c r="N74" s="236">
        <v>8.0000000000000002E-3</v>
      </c>
      <c r="O74" s="248">
        <v>8.5000000000000006E-3</v>
      </c>
      <c r="P74" s="250">
        <v>1.6E-2</v>
      </c>
      <c r="Q74" s="236"/>
      <c r="R74" s="248"/>
      <c r="S74" s="248"/>
      <c r="T74" s="251">
        <v>5.7000000000000002E-2</v>
      </c>
      <c r="U74" s="337"/>
      <c r="V74" s="250"/>
      <c r="W74" s="248">
        <v>2E-3</v>
      </c>
      <c r="X74" s="248"/>
      <c r="Y74" s="248"/>
      <c r="Z74" s="248"/>
      <c r="AA74" s="248"/>
      <c r="AB74" s="250"/>
      <c r="AC74" s="250">
        <v>5.0000000000000001E-3</v>
      </c>
      <c r="AD74" s="248">
        <v>5.0000000000000001E-3</v>
      </c>
      <c r="AE74" s="248"/>
      <c r="AF74" s="250"/>
      <c r="AG74" s="248"/>
      <c r="AH74" s="248"/>
      <c r="AI74" s="248">
        <v>1E-3</v>
      </c>
      <c r="AJ74" s="248"/>
      <c r="AK74" s="248"/>
      <c r="AL74" s="250">
        <v>1E-3</v>
      </c>
      <c r="AM74" s="250"/>
      <c r="AN74" s="250"/>
      <c r="AO74" s="248"/>
      <c r="AP74" s="248"/>
      <c r="AQ74" s="248"/>
      <c r="AR74" s="237"/>
      <c r="AS74" s="337"/>
      <c r="AT74" s="248"/>
      <c r="AU74" s="248">
        <v>1E-3</v>
      </c>
      <c r="AV74" s="250"/>
      <c r="AW74" s="248"/>
      <c r="AX74" s="293"/>
      <c r="AY74" s="248">
        <v>1.9999999999999997E-2</v>
      </c>
      <c r="AZ74" s="248">
        <v>1.0999999999999999E-2</v>
      </c>
      <c r="BA74" s="250">
        <v>7.1000000000000004E-3</v>
      </c>
      <c r="BB74" s="252"/>
      <c r="BC74" s="294"/>
      <c r="BD74" s="236"/>
      <c r="BE74" s="236">
        <v>3.0000000000000001E-3</v>
      </c>
      <c r="BF74" s="236">
        <v>2.2499999999999998E-3</v>
      </c>
      <c r="BG74" s="236"/>
      <c r="BH74" s="236"/>
      <c r="BI74" s="236"/>
      <c r="BJ74" s="236">
        <v>1E-3</v>
      </c>
      <c r="BK74" s="248">
        <v>1E-3</v>
      </c>
      <c r="BL74" s="235"/>
      <c r="BM74" s="237">
        <v>1E-3</v>
      </c>
      <c r="BN74" s="337">
        <v>3.0000000000000001E-3</v>
      </c>
      <c r="BO74" s="236">
        <v>4.3400000000000001E-3</v>
      </c>
      <c r="BP74" s="248">
        <v>4.1999999999999997E-3</v>
      </c>
      <c r="BQ74" s="236">
        <v>6.96E-3</v>
      </c>
      <c r="BR74" s="235">
        <v>4.0000000000000001E-3</v>
      </c>
      <c r="BS74" s="236">
        <v>3.0000000000000001E-3</v>
      </c>
      <c r="BT74" s="236">
        <v>9.1999999999999998E-3</v>
      </c>
      <c r="BU74" s="235"/>
      <c r="BV74" s="236"/>
      <c r="BW74" s="235">
        <v>3.0000000000000001E-3</v>
      </c>
      <c r="BX74" s="236"/>
      <c r="BY74" s="236"/>
      <c r="BZ74" s="235"/>
      <c r="CA74" s="236">
        <v>6.0000000000000001E-3</v>
      </c>
      <c r="CB74" s="236">
        <v>8.3000000000000001E-3</v>
      </c>
      <c r="CC74" s="236"/>
      <c r="CD74" s="235"/>
      <c r="CE74" s="236"/>
      <c r="CF74" s="236"/>
      <c r="CG74" s="236"/>
      <c r="CH74" s="236"/>
      <c r="CI74" s="235"/>
      <c r="CJ74" s="235"/>
      <c r="CK74" s="236"/>
      <c r="CL74" s="236"/>
      <c r="CM74" s="235"/>
      <c r="CN74" s="235"/>
      <c r="CO74" s="235"/>
      <c r="CP74" s="235"/>
      <c r="CQ74" s="235"/>
      <c r="CR74" s="235"/>
      <c r="CS74" s="248"/>
      <c r="CT74" s="248"/>
      <c r="CU74" s="235"/>
      <c r="CV74" s="236"/>
      <c r="CW74" s="237"/>
    </row>
    <row r="75" spans="1:101" ht="15.75">
      <c r="A75" s="231"/>
      <c r="B75" s="232" t="s">
        <v>103</v>
      </c>
      <c r="C75" s="233">
        <v>669.56000000000006</v>
      </c>
      <c r="D75" s="245">
        <v>6.03</v>
      </c>
      <c r="E75" s="242">
        <v>2.38</v>
      </c>
      <c r="F75" s="295"/>
      <c r="G75" s="242"/>
      <c r="H75" s="295">
        <v>7.23</v>
      </c>
      <c r="I75" s="295">
        <v>352.5</v>
      </c>
      <c r="J75" s="242"/>
      <c r="K75" s="295"/>
      <c r="L75" s="295"/>
      <c r="M75" s="295">
        <v>2.38</v>
      </c>
      <c r="N75" s="295">
        <v>9.51</v>
      </c>
      <c r="O75" s="295">
        <v>10.27</v>
      </c>
      <c r="P75" s="242">
        <v>20.36</v>
      </c>
      <c r="Q75" s="295"/>
      <c r="R75" s="295"/>
      <c r="S75" s="257"/>
      <c r="T75" s="339">
        <v>84.97999999999999</v>
      </c>
      <c r="U75" s="245"/>
      <c r="V75" s="242"/>
      <c r="W75" s="242">
        <v>4.97</v>
      </c>
      <c r="X75" s="242"/>
      <c r="Y75" s="242"/>
      <c r="Z75" s="242"/>
      <c r="AA75" s="242"/>
      <c r="AB75" s="242"/>
      <c r="AC75" s="242">
        <v>9.08</v>
      </c>
      <c r="AD75" s="242">
        <v>7.21</v>
      </c>
      <c r="AE75" s="242"/>
      <c r="AF75" s="242"/>
      <c r="AG75" s="242"/>
      <c r="AH75" s="242"/>
      <c r="AI75" s="242">
        <v>1.46</v>
      </c>
      <c r="AJ75" s="242"/>
      <c r="AK75" s="242"/>
      <c r="AL75" s="242">
        <v>1.23</v>
      </c>
      <c r="AM75" s="242"/>
      <c r="AN75" s="242"/>
      <c r="AO75" s="242"/>
      <c r="AP75" s="242"/>
      <c r="AQ75" s="242"/>
      <c r="AR75" s="251"/>
      <c r="AS75" s="245"/>
      <c r="AT75" s="295"/>
      <c r="AU75" s="295">
        <v>1.65</v>
      </c>
      <c r="AV75" s="242"/>
      <c r="AW75" s="295"/>
      <c r="AX75" s="295"/>
      <c r="AY75" s="295">
        <v>24.080000000000002</v>
      </c>
      <c r="AZ75" s="295">
        <v>16.149999999999999</v>
      </c>
      <c r="BA75" s="250">
        <v>14.77</v>
      </c>
      <c r="BB75" s="252"/>
      <c r="BC75" s="296"/>
      <c r="BD75" s="295"/>
      <c r="BE75" s="295">
        <v>5.87</v>
      </c>
      <c r="BF75" s="295">
        <v>5</v>
      </c>
      <c r="BG75" s="295"/>
      <c r="BH75" s="295"/>
      <c r="BI75" s="295"/>
      <c r="BJ75" s="295">
        <v>2.2200000000000002</v>
      </c>
      <c r="BK75" s="295">
        <v>2.2200000000000002</v>
      </c>
      <c r="BL75" s="295"/>
      <c r="BM75" s="338">
        <v>2.2200000000000002</v>
      </c>
      <c r="BN75" s="245">
        <v>2.71</v>
      </c>
      <c r="BO75" s="295">
        <v>4.4700000000000006</v>
      </c>
      <c r="BP75" s="295">
        <v>5.14</v>
      </c>
      <c r="BQ75" s="295">
        <v>7.77</v>
      </c>
      <c r="BR75" s="295">
        <v>11.35</v>
      </c>
      <c r="BS75" s="295">
        <v>9.3000000000000007</v>
      </c>
      <c r="BT75" s="295">
        <v>9.6499999999999986</v>
      </c>
      <c r="BU75" s="295"/>
      <c r="BV75" s="295"/>
      <c r="BW75" s="295">
        <v>7.99</v>
      </c>
      <c r="BX75" s="295"/>
      <c r="BY75" s="295"/>
      <c r="BZ75" s="295"/>
      <c r="CA75" s="295">
        <v>8.9</v>
      </c>
      <c r="CB75" s="295">
        <v>8.51</v>
      </c>
      <c r="CC75" s="295"/>
      <c r="CD75" s="242"/>
      <c r="CE75" s="295"/>
      <c r="CF75" s="295"/>
      <c r="CG75" s="295"/>
      <c r="CH75" s="295"/>
      <c r="CI75" s="242"/>
      <c r="CJ75" s="242"/>
      <c r="CK75" s="295"/>
      <c r="CL75" s="295"/>
      <c r="CM75" s="242"/>
      <c r="CN75" s="242"/>
      <c r="CO75" s="242"/>
      <c r="CP75" s="242"/>
      <c r="CQ75" s="242"/>
      <c r="CR75" s="242"/>
      <c r="CS75" s="295"/>
      <c r="CT75" s="295"/>
      <c r="CU75" s="242"/>
      <c r="CV75" s="295"/>
      <c r="CW75" s="338"/>
    </row>
    <row r="76" spans="1:101" ht="15.75">
      <c r="A76" s="231" t="s">
        <v>162</v>
      </c>
      <c r="B76" s="232" t="s">
        <v>128</v>
      </c>
      <c r="C76" s="266">
        <v>5.0000000000000001E-3</v>
      </c>
      <c r="D76" s="337"/>
      <c r="E76" s="250"/>
      <c r="F76" s="248"/>
      <c r="G76" s="250"/>
      <c r="H76" s="248"/>
      <c r="I76" s="248"/>
      <c r="J76" s="250"/>
      <c r="K76" s="248"/>
      <c r="L76" s="248"/>
      <c r="M76" s="236"/>
      <c r="N76" s="236"/>
      <c r="O76" s="248"/>
      <c r="P76" s="250"/>
      <c r="Q76" s="236"/>
      <c r="R76" s="248"/>
      <c r="S76" s="248"/>
      <c r="T76" s="251"/>
      <c r="U76" s="337"/>
      <c r="V76" s="250"/>
      <c r="W76" s="248"/>
      <c r="X76" s="248"/>
      <c r="Y76" s="248"/>
      <c r="Z76" s="248"/>
      <c r="AA76" s="248"/>
      <c r="AB76" s="250"/>
      <c r="AC76" s="293"/>
      <c r="AD76" s="248"/>
      <c r="AE76" s="248"/>
      <c r="AF76" s="250"/>
      <c r="AG76" s="248"/>
      <c r="AH76" s="248"/>
      <c r="AI76" s="248"/>
      <c r="AJ76" s="248"/>
      <c r="AK76" s="248"/>
      <c r="AL76" s="250">
        <v>1E-3</v>
      </c>
      <c r="AM76" s="250"/>
      <c r="AN76" s="250"/>
      <c r="AO76" s="248"/>
      <c r="AP76" s="248"/>
      <c r="AQ76" s="248"/>
      <c r="AR76" s="237"/>
      <c r="AS76" s="337"/>
      <c r="AT76" s="248"/>
      <c r="AU76" s="248"/>
      <c r="AV76" s="250"/>
      <c r="AW76" s="248"/>
      <c r="AX76" s="248">
        <v>3.0000000000000001E-3</v>
      </c>
      <c r="AY76" s="248"/>
      <c r="AZ76" s="248">
        <v>1E-3</v>
      </c>
      <c r="BA76" s="250"/>
      <c r="BB76" s="252"/>
      <c r="BC76" s="294"/>
      <c r="BD76" s="236"/>
      <c r="BE76" s="236"/>
      <c r="BF76" s="236"/>
      <c r="BG76" s="236"/>
      <c r="BH76" s="236"/>
      <c r="BI76" s="236"/>
      <c r="BJ76" s="236"/>
      <c r="BK76" s="248"/>
      <c r="BL76" s="235"/>
      <c r="BM76" s="237"/>
      <c r="BN76" s="337"/>
      <c r="BO76" s="236"/>
      <c r="BP76" s="248"/>
      <c r="BQ76" s="236"/>
      <c r="BR76" s="235"/>
      <c r="BS76" s="236"/>
      <c r="BT76" s="236"/>
      <c r="BU76" s="235"/>
      <c r="BV76" s="236"/>
      <c r="BW76" s="235"/>
      <c r="BX76" s="236"/>
      <c r="BY76" s="236"/>
      <c r="BZ76" s="235"/>
      <c r="CA76" s="236"/>
      <c r="CB76" s="236"/>
      <c r="CC76" s="236"/>
      <c r="CD76" s="235"/>
      <c r="CE76" s="236"/>
      <c r="CF76" s="236"/>
      <c r="CG76" s="236"/>
      <c r="CH76" s="236"/>
      <c r="CI76" s="235"/>
      <c r="CJ76" s="235"/>
      <c r="CK76" s="236"/>
      <c r="CL76" s="236"/>
      <c r="CM76" s="235"/>
      <c r="CN76" s="235"/>
      <c r="CO76" s="235"/>
      <c r="CP76" s="235"/>
      <c r="CQ76" s="235"/>
      <c r="CR76" s="235"/>
      <c r="CS76" s="236"/>
      <c r="CT76" s="236"/>
      <c r="CU76" s="235"/>
      <c r="CV76" s="236"/>
      <c r="CW76" s="237"/>
    </row>
    <row r="77" spans="1:101" ht="15.75">
      <c r="A77" s="231"/>
      <c r="B77" s="232" t="s">
        <v>103</v>
      </c>
      <c r="C77" s="233">
        <v>8.06</v>
      </c>
      <c r="D77" s="337"/>
      <c r="E77" s="250"/>
      <c r="F77" s="257"/>
      <c r="G77" s="250"/>
      <c r="H77" s="257"/>
      <c r="I77" s="257"/>
      <c r="J77" s="250"/>
      <c r="K77" s="257"/>
      <c r="L77" s="257"/>
      <c r="M77" s="295"/>
      <c r="N77" s="295"/>
      <c r="O77" s="295"/>
      <c r="P77" s="242"/>
      <c r="Q77" s="295"/>
      <c r="R77" s="257"/>
      <c r="S77" s="257"/>
      <c r="T77" s="339"/>
      <c r="U77" s="245"/>
      <c r="V77" s="242"/>
      <c r="W77" s="242"/>
      <c r="X77" s="242"/>
      <c r="Y77" s="242"/>
      <c r="Z77" s="242"/>
      <c r="AA77" s="242"/>
      <c r="AB77" s="242"/>
      <c r="AC77" s="242"/>
      <c r="AD77" s="242"/>
      <c r="AE77" s="242"/>
      <c r="AF77" s="242"/>
      <c r="AG77" s="242"/>
      <c r="AH77" s="242"/>
      <c r="AI77" s="242"/>
      <c r="AJ77" s="242"/>
      <c r="AK77" s="242"/>
      <c r="AL77" s="242">
        <v>4.17</v>
      </c>
      <c r="AM77" s="242"/>
      <c r="AN77" s="242"/>
      <c r="AO77" s="242"/>
      <c r="AP77" s="242"/>
      <c r="AQ77" s="242"/>
      <c r="AR77" s="237"/>
      <c r="AS77" s="245"/>
      <c r="AT77" s="295"/>
      <c r="AU77" s="295"/>
      <c r="AV77" s="242"/>
      <c r="AW77" s="295"/>
      <c r="AX77" s="295">
        <v>2.34</v>
      </c>
      <c r="AY77" s="295"/>
      <c r="AZ77" s="295">
        <v>1.55</v>
      </c>
      <c r="BA77" s="250"/>
      <c r="BB77" s="252"/>
      <c r="BC77" s="296"/>
      <c r="BD77" s="295"/>
      <c r="BE77" s="295"/>
      <c r="BF77" s="295"/>
      <c r="BG77" s="295"/>
      <c r="BH77" s="295"/>
      <c r="BI77" s="295"/>
      <c r="BJ77" s="295"/>
      <c r="BK77" s="295"/>
      <c r="BL77" s="242"/>
      <c r="BM77" s="338"/>
      <c r="BN77" s="245"/>
      <c r="BO77" s="295"/>
      <c r="BP77" s="295"/>
      <c r="BQ77" s="295"/>
      <c r="BR77" s="242"/>
      <c r="BS77" s="295"/>
      <c r="BT77" s="295"/>
      <c r="BU77" s="295"/>
      <c r="BV77" s="295"/>
      <c r="BW77" s="295"/>
      <c r="BX77" s="295"/>
      <c r="BY77" s="295"/>
      <c r="BZ77" s="242"/>
      <c r="CA77" s="295"/>
      <c r="CB77" s="295"/>
      <c r="CC77" s="295"/>
      <c r="CD77" s="242"/>
      <c r="CE77" s="295"/>
      <c r="CF77" s="295"/>
      <c r="CG77" s="295"/>
      <c r="CH77" s="295"/>
      <c r="CI77" s="242"/>
      <c r="CJ77" s="242"/>
      <c r="CK77" s="295"/>
      <c r="CL77" s="295"/>
      <c r="CM77" s="242"/>
      <c r="CN77" s="242"/>
      <c r="CO77" s="242"/>
      <c r="CP77" s="242"/>
      <c r="CQ77" s="242"/>
      <c r="CR77" s="242"/>
      <c r="CS77" s="295"/>
      <c r="CT77" s="295"/>
      <c r="CU77" s="242"/>
      <c r="CV77" s="243"/>
      <c r="CW77" s="253"/>
    </row>
    <row r="78" spans="1:101" ht="15.75">
      <c r="A78" s="231" t="s">
        <v>163</v>
      </c>
      <c r="B78" s="232" t="s">
        <v>128</v>
      </c>
      <c r="C78" s="266">
        <v>0.21215000000000003</v>
      </c>
      <c r="D78" s="337"/>
      <c r="E78" s="250"/>
      <c r="F78" s="248"/>
      <c r="G78" s="250"/>
      <c r="H78" s="248"/>
      <c r="I78" s="257"/>
      <c r="J78" s="250"/>
      <c r="K78" s="248"/>
      <c r="L78" s="248"/>
      <c r="M78" s="236"/>
      <c r="N78" s="236"/>
      <c r="O78" s="248"/>
      <c r="P78" s="250">
        <v>1.2E-2</v>
      </c>
      <c r="Q78" s="236"/>
      <c r="R78" s="248"/>
      <c r="S78" s="248"/>
      <c r="T78" s="251">
        <v>1.7000000000000001E-2</v>
      </c>
      <c r="U78" s="383"/>
      <c r="V78" s="250"/>
      <c r="W78" s="248"/>
      <c r="X78" s="248"/>
      <c r="Y78" s="340"/>
      <c r="Z78" s="248"/>
      <c r="AA78" s="257"/>
      <c r="AB78" s="250"/>
      <c r="AC78" s="248"/>
      <c r="AD78" s="248">
        <v>3.5999999999999997E-2</v>
      </c>
      <c r="AE78" s="248"/>
      <c r="AF78" s="250">
        <v>4.2500000000000003E-3</v>
      </c>
      <c r="AG78" s="248"/>
      <c r="AH78" s="248"/>
      <c r="AI78" s="248"/>
      <c r="AJ78" s="340">
        <v>2.5000000000000001E-4</v>
      </c>
      <c r="AK78" s="248"/>
      <c r="AL78" s="250"/>
      <c r="AM78" s="250"/>
      <c r="AN78" s="250"/>
      <c r="AO78" s="340"/>
      <c r="AP78" s="248">
        <v>1.3350000000000001E-2</v>
      </c>
      <c r="AQ78" s="248"/>
      <c r="AR78" s="251"/>
      <c r="AS78" s="258">
        <v>2.7E-2</v>
      </c>
      <c r="AT78" s="248">
        <v>4.0000000000000001E-3</v>
      </c>
      <c r="AU78" s="248"/>
      <c r="AV78" s="248"/>
      <c r="AW78" s="248"/>
      <c r="AX78" s="248"/>
      <c r="AY78" s="250">
        <v>5.4999999999999997E-3</v>
      </c>
      <c r="AZ78" s="248">
        <v>3.8E-3</v>
      </c>
      <c r="BA78" s="250">
        <v>1.5E-3</v>
      </c>
      <c r="BB78" s="252">
        <v>4.0000000000000001E-3</v>
      </c>
      <c r="BC78" s="294">
        <v>6.0000000000000001E-3</v>
      </c>
      <c r="BD78" s="236"/>
      <c r="BE78" s="236">
        <v>4.0000000000000001E-3</v>
      </c>
      <c r="BF78" s="236"/>
      <c r="BG78" s="236"/>
      <c r="BH78" s="236"/>
      <c r="BI78" s="236">
        <v>1E-3</v>
      </c>
      <c r="BJ78" s="236">
        <v>6.7500000000000004E-2</v>
      </c>
      <c r="BK78" s="248"/>
      <c r="BL78" s="235"/>
      <c r="BM78" s="237">
        <v>5.0000000000000001E-3</v>
      </c>
      <c r="BN78" s="337"/>
      <c r="BO78" s="236"/>
      <c r="BP78" s="248"/>
      <c r="BQ78" s="248"/>
      <c r="BR78" s="235"/>
      <c r="BS78" s="248"/>
      <c r="BT78" s="236"/>
      <c r="BU78" s="235"/>
      <c r="BV78" s="236"/>
      <c r="BW78" s="235"/>
      <c r="BX78" s="236"/>
      <c r="BY78" s="248"/>
      <c r="BZ78" s="235"/>
      <c r="CA78" s="236"/>
      <c r="CB78" s="236"/>
      <c r="CC78" s="235"/>
      <c r="CD78" s="235"/>
      <c r="CE78" s="236"/>
      <c r="CF78" s="236"/>
      <c r="CG78" s="236"/>
      <c r="CH78" s="236"/>
      <c r="CI78" s="235"/>
      <c r="CJ78" s="235"/>
      <c r="CK78" s="236"/>
      <c r="CL78" s="236"/>
      <c r="CM78" s="235"/>
      <c r="CN78" s="235"/>
      <c r="CO78" s="235"/>
      <c r="CP78" s="235"/>
      <c r="CQ78" s="235"/>
      <c r="CR78" s="235"/>
      <c r="CS78" s="236"/>
      <c r="CT78" s="236"/>
      <c r="CU78" s="235"/>
      <c r="CV78" s="236"/>
      <c r="CW78" s="237"/>
    </row>
    <row r="79" spans="1:101" ht="15.75">
      <c r="A79" s="231"/>
      <c r="B79" s="232" t="s">
        <v>103</v>
      </c>
      <c r="C79" s="233">
        <v>463.95</v>
      </c>
      <c r="D79" s="245"/>
      <c r="E79" s="242"/>
      <c r="F79" s="295"/>
      <c r="G79" s="295"/>
      <c r="H79" s="295"/>
      <c r="I79" s="295"/>
      <c r="J79" s="242"/>
      <c r="K79" s="295"/>
      <c r="L79" s="295"/>
      <c r="M79" s="295"/>
      <c r="N79" s="295"/>
      <c r="O79" s="295"/>
      <c r="P79" s="242">
        <v>22.84</v>
      </c>
      <c r="Q79" s="295"/>
      <c r="R79" s="295"/>
      <c r="S79" s="295"/>
      <c r="T79" s="338">
        <v>38.5</v>
      </c>
      <c r="U79" s="245"/>
      <c r="V79" s="242"/>
      <c r="W79" s="242"/>
      <c r="X79" s="242"/>
      <c r="Y79" s="242"/>
      <c r="Z79" s="242"/>
      <c r="AA79" s="242"/>
      <c r="AB79" s="242"/>
      <c r="AC79" s="242"/>
      <c r="AD79" s="242">
        <v>70.72</v>
      </c>
      <c r="AE79" s="242"/>
      <c r="AF79" s="242">
        <v>9.7899999999999991</v>
      </c>
      <c r="AG79" s="242"/>
      <c r="AH79" s="242"/>
      <c r="AI79" s="242"/>
      <c r="AJ79" s="242">
        <v>1.64</v>
      </c>
      <c r="AK79" s="295"/>
      <c r="AL79" s="242"/>
      <c r="AM79" s="242"/>
      <c r="AN79" s="242"/>
      <c r="AO79" s="242"/>
      <c r="AP79" s="242">
        <v>40.28</v>
      </c>
      <c r="AQ79" s="242"/>
      <c r="AR79" s="244"/>
      <c r="AS79" s="245">
        <v>63.699999999999996</v>
      </c>
      <c r="AT79" s="295">
        <v>16.13</v>
      </c>
      <c r="AU79" s="295"/>
      <c r="AV79" s="295"/>
      <c r="AW79" s="295"/>
      <c r="AX79" s="295"/>
      <c r="AY79" s="295">
        <v>11.01</v>
      </c>
      <c r="AZ79" s="295">
        <v>7.67</v>
      </c>
      <c r="BA79" s="242">
        <v>3.42</v>
      </c>
      <c r="BB79" s="244">
        <v>8.01</v>
      </c>
      <c r="BC79" s="296">
        <v>13.36</v>
      </c>
      <c r="BD79" s="295"/>
      <c r="BE79" s="295">
        <v>8.91</v>
      </c>
      <c r="BF79" s="295"/>
      <c r="BG79" s="295"/>
      <c r="BH79" s="295"/>
      <c r="BI79" s="295">
        <v>2.0499999999999998</v>
      </c>
      <c r="BJ79" s="295">
        <v>135.33000000000001</v>
      </c>
      <c r="BK79" s="295"/>
      <c r="BL79" s="242"/>
      <c r="BM79" s="338">
        <v>10.59</v>
      </c>
      <c r="BN79" s="245"/>
      <c r="BO79" s="295"/>
      <c r="BP79" s="295"/>
      <c r="BQ79" s="295"/>
      <c r="BR79" s="295"/>
      <c r="BS79" s="295"/>
      <c r="BT79" s="295"/>
      <c r="BU79" s="295"/>
      <c r="BV79" s="295"/>
      <c r="BW79" s="295"/>
      <c r="BX79" s="295"/>
      <c r="BY79" s="295"/>
      <c r="BZ79" s="295"/>
      <c r="CA79" s="295"/>
      <c r="CB79" s="295"/>
      <c r="CC79" s="295"/>
      <c r="CD79" s="242"/>
      <c r="CE79" s="295"/>
      <c r="CF79" s="295"/>
      <c r="CG79" s="295"/>
      <c r="CH79" s="295"/>
      <c r="CI79" s="242"/>
      <c r="CJ79" s="242"/>
      <c r="CK79" s="295"/>
      <c r="CL79" s="295"/>
      <c r="CM79" s="242"/>
      <c r="CN79" s="242"/>
      <c r="CO79" s="242"/>
      <c r="CP79" s="242"/>
      <c r="CQ79" s="242"/>
      <c r="CR79" s="242"/>
      <c r="CS79" s="295"/>
      <c r="CT79" s="295"/>
      <c r="CU79" s="295"/>
      <c r="CV79" s="295"/>
      <c r="CW79" s="338"/>
    </row>
    <row r="80" spans="1:101" s="275" customFormat="1" ht="15.75">
      <c r="A80" s="272" t="s">
        <v>164</v>
      </c>
      <c r="B80" s="232" t="s">
        <v>122</v>
      </c>
      <c r="C80" s="268">
        <v>28</v>
      </c>
      <c r="D80" s="234"/>
      <c r="E80" s="235"/>
      <c r="F80" s="235"/>
      <c r="G80" s="235"/>
      <c r="H80" s="235"/>
      <c r="I80" s="235">
        <v>3</v>
      </c>
      <c r="J80" s="235"/>
      <c r="K80" s="235"/>
      <c r="L80" s="235"/>
      <c r="M80" s="235"/>
      <c r="N80" s="235">
        <v>6</v>
      </c>
      <c r="O80" s="235"/>
      <c r="P80" s="235"/>
      <c r="Q80" s="235"/>
      <c r="R80" s="235"/>
      <c r="S80" s="235"/>
      <c r="T80" s="239"/>
      <c r="U80" s="234"/>
      <c r="V80" s="235"/>
      <c r="W80" s="235"/>
      <c r="X80" s="235"/>
      <c r="Y80" s="235"/>
      <c r="Z80" s="235"/>
      <c r="AA80" s="235"/>
      <c r="AB80" s="235"/>
      <c r="AC80" s="235"/>
      <c r="AD80" s="235"/>
      <c r="AE80" s="235"/>
      <c r="AF80" s="235"/>
      <c r="AG80" s="384">
        <v>3</v>
      </c>
      <c r="AH80" s="235"/>
      <c r="AI80" s="235"/>
      <c r="AJ80" s="384">
        <v>1</v>
      </c>
      <c r="AK80" s="235"/>
      <c r="AL80" s="384">
        <v>3</v>
      </c>
      <c r="AM80" s="235"/>
      <c r="AN80" s="235"/>
      <c r="AO80" s="235"/>
      <c r="AP80" s="235"/>
      <c r="AQ80" s="235"/>
      <c r="AR80" s="239">
        <v>3</v>
      </c>
      <c r="AS80" s="269"/>
      <c r="AT80" s="260"/>
      <c r="AU80" s="260"/>
      <c r="AV80" s="260"/>
      <c r="AW80" s="260"/>
      <c r="AX80" s="260">
        <v>5</v>
      </c>
      <c r="AY80" s="260"/>
      <c r="AZ80" s="260">
        <v>2</v>
      </c>
      <c r="BA80" s="260">
        <v>1</v>
      </c>
      <c r="BB80" s="281"/>
      <c r="BC80" s="234"/>
      <c r="BD80" s="235"/>
      <c r="BE80" s="235"/>
      <c r="BF80" s="235"/>
      <c r="BG80" s="235"/>
      <c r="BH80" s="235"/>
      <c r="BI80" s="235"/>
      <c r="BJ80" s="235"/>
      <c r="BK80" s="235"/>
      <c r="BL80" s="235"/>
      <c r="BM80" s="239"/>
      <c r="BN80" s="234"/>
      <c r="BO80" s="235"/>
      <c r="BP80" s="260">
        <v>1</v>
      </c>
      <c r="BQ80" s="235"/>
      <c r="BR80" s="235"/>
      <c r="BS80" s="235"/>
      <c r="BT80" s="235"/>
      <c r="BU80" s="235"/>
      <c r="BV80" s="235"/>
      <c r="BW80" s="235"/>
      <c r="BX80" s="235"/>
      <c r="BY80" s="235"/>
      <c r="BZ80" s="235"/>
      <c r="CA80" s="235"/>
      <c r="CB80" s="235"/>
      <c r="CC80" s="235"/>
      <c r="CD80" s="235"/>
      <c r="CE80" s="235"/>
      <c r="CF80" s="235"/>
      <c r="CG80" s="235"/>
      <c r="CH80" s="235"/>
      <c r="CI80" s="235"/>
      <c r="CJ80" s="235"/>
      <c r="CK80" s="235"/>
      <c r="CL80" s="235"/>
      <c r="CM80" s="235"/>
      <c r="CN80" s="235"/>
      <c r="CO80" s="235"/>
      <c r="CP80" s="235"/>
      <c r="CQ80" s="235"/>
      <c r="CR80" s="235"/>
      <c r="CS80" s="235"/>
      <c r="CT80" s="235"/>
      <c r="CU80" s="235"/>
      <c r="CV80" s="235"/>
      <c r="CW80" s="239"/>
    </row>
    <row r="81" spans="1:101" s="275" customFormat="1" ht="15.75">
      <c r="A81" s="298"/>
      <c r="B81" s="232" t="s">
        <v>103</v>
      </c>
      <c r="C81" s="233">
        <v>168.84</v>
      </c>
      <c r="D81" s="245"/>
      <c r="E81" s="242"/>
      <c r="F81" s="242"/>
      <c r="G81" s="242"/>
      <c r="H81" s="242"/>
      <c r="I81" s="242">
        <v>19.37</v>
      </c>
      <c r="J81" s="242"/>
      <c r="K81" s="242"/>
      <c r="L81" s="242"/>
      <c r="M81" s="242"/>
      <c r="N81" s="242">
        <v>34.26</v>
      </c>
      <c r="O81" s="242"/>
      <c r="P81" s="242"/>
      <c r="Q81" s="242"/>
      <c r="R81" s="242"/>
      <c r="S81" s="242"/>
      <c r="T81" s="244"/>
      <c r="U81" s="245"/>
      <c r="V81" s="242"/>
      <c r="W81" s="242"/>
      <c r="X81" s="242"/>
      <c r="Y81" s="242"/>
      <c r="Z81" s="242"/>
      <c r="AA81" s="242"/>
      <c r="AB81" s="242"/>
      <c r="AC81" s="242"/>
      <c r="AD81" s="242"/>
      <c r="AE81" s="242"/>
      <c r="AF81" s="242"/>
      <c r="AG81" s="384">
        <v>16.490000000000002</v>
      </c>
      <c r="AH81" s="242"/>
      <c r="AI81" s="242"/>
      <c r="AJ81" s="384">
        <v>6.94</v>
      </c>
      <c r="AK81" s="242"/>
      <c r="AL81" s="384">
        <v>20.66</v>
      </c>
      <c r="AM81" s="242"/>
      <c r="AN81" s="242"/>
      <c r="AO81" s="242"/>
      <c r="AP81" s="242"/>
      <c r="AQ81" s="242"/>
      <c r="AR81" s="244">
        <v>16.899999999999999</v>
      </c>
      <c r="AS81" s="245"/>
      <c r="AT81" s="242"/>
      <c r="AU81" s="242"/>
      <c r="AV81" s="242"/>
      <c r="AW81" s="242"/>
      <c r="AX81" s="242">
        <v>30.41</v>
      </c>
      <c r="AY81" s="242"/>
      <c r="AZ81" s="242">
        <v>10.34</v>
      </c>
      <c r="BA81" s="242">
        <v>5.17</v>
      </c>
      <c r="BB81" s="244"/>
      <c r="BC81" s="245"/>
      <c r="BD81" s="242"/>
      <c r="BE81" s="242"/>
      <c r="BF81" s="242"/>
      <c r="BG81" s="242"/>
      <c r="BH81" s="242"/>
      <c r="BI81" s="242"/>
      <c r="BJ81" s="242"/>
      <c r="BK81" s="242"/>
      <c r="BL81" s="242"/>
      <c r="BM81" s="244"/>
      <c r="BN81" s="245"/>
      <c r="BO81" s="242"/>
      <c r="BP81" s="242">
        <v>8.3000000000000007</v>
      </c>
      <c r="BQ81" s="242"/>
      <c r="BR81" s="242"/>
      <c r="BS81" s="242"/>
      <c r="BT81" s="242"/>
      <c r="BU81" s="242"/>
      <c r="BV81" s="242"/>
      <c r="BW81" s="242"/>
      <c r="BX81" s="242"/>
      <c r="BY81" s="242"/>
      <c r="BZ81" s="242"/>
      <c r="CA81" s="242"/>
      <c r="CB81" s="242"/>
      <c r="CC81" s="242"/>
      <c r="CD81" s="242"/>
      <c r="CE81" s="242"/>
      <c r="CF81" s="242"/>
      <c r="CG81" s="242"/>
      <c r="CH81" s="242"/>
      <c r="CI81" s="242"/>
      <c r="CJ81" s="242"/>
      <c r="CK81" s="242"/>
      <c r="CL81" s="242"/>
      <c r="CM81" s="242"/>
      <c r="CN81" s="242"/>
      <c r="CO81" s="242"/>
      <c r="CP81" s="242"/>
      <c r="CQ81" s="242"/>
      <c r="CR81" s="242"/>
      <c r="CS81" s="242"/>
      <c r="CT81" s="242"/>
      <c r="CU81" s="242"/>
      <c r="CV81" s="242"/>
      <c r="CW81" s="244"/>
    </row>
    <row r="82" spans="1:101" ht="15.75">
      <c r="A82" s="267" t="s">
        <v>165</v>
      </c>
      <c r="B82" s="232" t="s">
        <v>122</v>
      </c>
      <c r="C82" s="268">
        <v>320</v>
      </c>
      <c r="D82" s="234">
        <v>1</v>
      </c>
      <c r="E82" s="235"/>
      <c r="F82" s="236"/>
      <c r="G82" s="235"/>
      <c r="H82" s="236">
        <v>25</v>
      </c>
      <c r="I82" s="236">
        <v>43</v>
      </c>
      <c r="J82" s="235"/>
      <c r="K82" s="236"/>
      <c r="L82" s="236"/>
      <c r="M82" s="236">
        <v>72</v>
      </c>
      <c r="N82" s="236">
        <v>41</v>
      </c>
      <c r="O82" s="236">
        <v>15</v>
      </c>
      <c r="P82" s="235">
        <v>2</v>
      </c>
      <c r="Q82" s="236">
        <v>2</v>
      </c>
      <c r="R82" s="236"/>
      <c r="S82" s="236"/>
      <c r="T82" s="237">
        <v>3</v>
      </c>
      <c r="U82" s="294"/>
      <c r="V82" s="235"/>
      <c r="W82" s="235">
        <v>4</v>
      </c>
      <c r="X82" s="236"/>
      <c r="Y82" s="236"/>
      <c r="Z82" s="236"/>
      <c r="AA82" s="282"/>
      <c r="AB82" s="235"/>
      <c r="AC82" s="236"/>
      <c r="AD82" s="236">
        <v>3</v>
      </c>
      <c r="AE82" s="236"/>
      <c r="AF82" s="235">
        <v>6</v>
      </c>
      <c r="AG82" s="236"/>
      <c r="AH82" s="236"/>
      <c r="AI82" s="236"/>
      <c r="AJ82" s="236"/>
      <c r="AK82" s="236"/>
      <c r="AL82" s="235"/>
      <c r="AM82" s="235"/>
      <c r="AN82" s="235"/>
      <c r="AO82" s="236"/>
      <c r="AP82" s="236"/>
      <c r="AQ82" s="236"/>
      <c r="AR82" s="237"/>
      <c r="AS82" s="341"/>
      <c r="AT82" s="270"/>
      <c r="AU82" s="270">
        <v>26</v>
      </c>
      <c r="AV82" s="260"/>
      <c r="AW82" s="270"/>
      <c r="AX82" s="270">
        <v>19</v>
      </c>
      <c r="AY82" s="270">
        <v>2</v>
      </c>
      <c r="AZ82" s="270">
        <v>5</v>
      </c>
      <c r="BA82" s="260">
        <v>3</v>
      </c>
      <c r="BB82" s="281"/>
      <c r="BC82" s="294"/>
      <c r="BD82" s="241"/>
      <c r="BE82" s="236">
        <v>2</v>
      </c>
      <c r="BF82" s="236"/>
      <c r="BG82" s="236"/>
      <c r="BH82" s="236"/>
      <c r="BI82" s="241"/>
      <c r="BJ82" s="236"/>
      <c r="BK82" s="236"/>
      <c r="BL82" s="241"/>
      <c r="BM82" s="237"/>
      <c r="BN82" s="294"/>
      <c r="BO82" s="236"/>
      <c r="BP82" s="270">
        <v>42</v>
      </c>
      <c r="BQ82" s="236"/>
      <c r="BR82" s="235"/>
      <c r="BS82" s="236"/>
      <c r="BT82" s="236"/>
      <c r="BU82" s="236"/>
      <c r="BV82" s="236"/>
      <c r="BW82" s="235">
        <v>2</v>
      </c>
      <c r="BX82" s="236"/>
      <c r="BY82" s="236"/>
      <c r="BZ82" s="235"/>
      <c r="CA82" s="236">
        <v>2</v>
      </c>
      <c r="CB82" s="236"/>
      <c r="CC82" s="236"/>
      <c r="CD82" s="235"/>
      <c r="CE82" s="236"/>
      <c r="CF82" s="236"/>
      <c r="CG82" s="236"/>
      <c r="CH82" s="236"/>
      <c r="CI82" s="235"/>
      <c r="CJ82" s="235"/>
      <c r="CK82" s="236"/>
      <c r="CL82" s="236"/>
      <c r="CM82" s="235"/>
      <c r="CN82" s="235"/>
      <c r="CO82" s="235"/>
      <c r="CP82" s="235"/>
      <c r="CQ82" s="235"/>
      <c r="CR82" s="235"/>
      <c r="CS82" s="236"/>
      <c r="CT82" s="236"/>
      <c r="CU82" s="235"/>
      <c r="CV82" s="236"/>
      <c r="CW82" s="237"/>
    </row>
    <row r="83" spans="1:101" ht="15.75">
      <c r="A83" s="267" t="s">
        <v>166</v>
      </c>
      <c r="B83" s="232" t="s">
        <v>103</v>
      </c>
      <c r="C83" s="233">
        <v>471.71999999999997</v>
      </c>
      <c r="D83" s="245">
        <v>1.07</v>
      </c>
      <c r="E83" s="242"/>
      <c r="F83" s="295"/>
      <c r="G83" s="295"/>
      <c r="H83" s="295">
        <v>22.33</v>
      </c>
      <c r="I83" s="295">
        <v>131.76</v>
      </c>
      <c r="J83" s="242"/>
      <c r="K83" s="242"/>
      <c r="L83" s="295"/>
      <c r="M83" s="295">
        <v>41.769999999999996</v>
      </c>
      <c r="N83" s="295">
        <v>20.82</v>
      </c>
      <c r="O83" s="295">
        <v>9.85</v>
      </c>
      <c r="P83" s="242">
        <v>5.8900000000000006</v>
      </c>
      <c r="Q83" s="295">
        <v>9.81</v>
      </c>
      <c r="R83" s="295"/>
      <c r="S83" s="242"/>
      <c r="T83" s="338">
        <v>4.32</v>
      </c>
      <c r="U83" s="245"/>
      <c r="V83" s="242"/>
      <c r="W83" s="242">
        <v>10.89</v>
      </c>
      <c r="X83" s="242"/>
      <c r="Y83" s="242"/>
      <c r="Z83" s="242"/>
      <c r="AA83" s="243"/>
      <c r="AB83" s="242"/>
      <c r="AC83" s="242"/>
      <c r="AD83" s="242">
        <v>11.2</v>
      </c>
      <c r="AE83" s="242"/>
      <c r="AF83" s="242">
        <v>5.99</v>
      </c>
      <c r="AG83" s="242"/>
      <c r="AH83" s="242"/>
      <c r="AI83" s="242"/>
      <c r="AJ83" s="242"/>
      <c r="AK83" s="242"/>
      <c r="AL83" s="242"/>
      <c r="AM83" s="242"/>
      <c r="AN83" s="242"/>
      <c r="AO83" s="242"/>
      <c r="AP83" s="242"/>
      <c r="AQ83" s="242"/>
      <c r="AR83" s="244"/>
      <c r="AS83" s="245"/>
      <c r="AT83" s="295"/>
      <c r="AU83" s="242">
        <v>41.059999999999995</v>
      </c>
      <c r="AV83" s="295"/>
      <c r="AW83" s="295"/>
      <c r="AX83" s="242">
        <v>9.4499999999999993</v>
      </c>
      <c r="AY83" s="295">
        <v>3.49</v>
      </c>
      <c r="AZ83" s="295">
        <v>9.7399999999999984</v>
      </c>
      <c r="BA83" s="250">
        <v>30.060000000000002</v>
      </c>
      <c r="BB83" s="252"/>
      <c r="BC83" s="296"/>
      <c r="BD83" s="295"/>
      <c r="BE83" s="295">
        <v>0.83</v>
      </c>
      <c r="BF83" s="295"/>
      <c r="BG83" s="295"/>
      <c r="BH83" s="295"/>
      <c r="BI83" s="295"/>
      <c r="BJ83" s="295"/>
      <c r="BK83" s="295"/>
      <c r="BL83" s="295"/>
      <c r="BM83" s="338"/>
      <c r="BN83" s="245"/>
      <c r="BO83" s="295"/>
      <c r="BP83" s="295">
        <v>71.929999999999993</v>
      </c>
      <c r="BQ83" s="295"/>
      <c r="BR83" s="295"/>
      <c r="BS83" s="295"/>
      <c r="BT83" s="295"/>
      <c r="BU83" s="295"/>
      <c r="BV83" s="295"/>
      <c r="BW83" s="295">
        <v>2.38</v>
      </c>
      <c r="BX83" s="295"/>
      <c r="BY83" s="295"/>
      <c r="BZ83" s="295"/>
      <c r="CA83" s="295">
        <v>27.08</v>
      </c>
      <c r="CB83" s="295"/>
      <c r="CC83" s="295"/>
      <c r="CD83" s="242"/>
      <c r="CE83" s="295"/>
      <c r="CF83" s="295"/>
      <c r="CG83" s="295"/>
      <c r="CH83" s="295"/>
      <c r="CI83" s="242"/>
      <c r="CJ83" s="242"/>
      <c r="CK83" s="295"/>
      <c r="CL83" s="295"/>
      <c r="CM83" s="242"/>
      <c r="CN83" s="242"/>
      <c r="CO83" s="242"/>
      <c r="CP83" s="242"/>
      <c r="CQ83" s="242"/>
      <c r="CR83" s="295"/>
      <c r="CS83" s="295"/>
      <c r="CT83" s="295"/>
      <c r="CU83" s="295"/>
      <c r="CV83" s="295"/>
      <c r="CW83" s="338"/>
    </row>
    <row r="84" spans="1:101" ht="15.75">
      <c r="A84" s="284" t="s">
        <v>167</v>
      </c>
      <c r="B84" s="285" t="s">
        <v>103</v>
      </c>
      <c r="C84" s="286">
        <v>204.79</v>
      </c>
      <c r="D84" s="287">
        <v>0</v>
      </c>
      <c r="E84" s="288">
        <v>0</v>
      </c>
      <c r="F84" s="288">
        <v>0</v>
      </c>
      <c r="G84" s="288">
        <v>0</v>
      </c>
      <c r="H84" s="288">
        <v>0</v>
      </c>
      <c r="I84" s="288">
        <v>0</v>
      </c>
      <c r="J84" s="288">
        <v>0</v>
      </c>
      <c r="K84" s="288">
        <v>0</v>
      </c>
      <c r="L84" s="288">
        <v>0</v>
      </c>
      <c r="M84" s="288">
        <v>0</v>
      </c>
      <c r="N84" s="288">
        <v>3.17</v>
      </c>
      <c r="O84" s="288">
        <v>80.08</v>
      </c>
      <c r="P84" s="288">
        <v>0</v>
      </c>
      <c r="Q84" s="288">
        <v>0</v>
      </c>
      <c r="R84" s="288">
        <v>0</v>
      </c>
      <c r="S84" s="288">
        <v>0</v>
      </c>
      <c r="T84" s="286">
        <v>0</v>
      </c>
      <c r="U84" s="287">
        <v>0</v>
      </c>
      <c r="V84" s="288">
        <v>0</v>
      </c>
      <c r="W84" s="288">
        <v>0</v>
      </c>
      <c r="X84" s="288">
        <v>0</v>
      </c>
      <c r="Y84" s="288">
        <v>4.4400000000000004</v>
      </c>
      <c r="Z84" s="288">
        <v>3.55</v>
      </c>
      <c r="AA84" s="288">
        <v>5.32</v>
      </c>
      <c r="AB84" s="288">
        <v>0</v>
      </c>
      <c r="AC84" s="288">
        <v>0</v>
      </c>
      <c r="AD84" s="288">
        <v>0</v>
      </c>
      <c r="AE84" s="288">
        <v>0</v>
      </c>
      <c r="AF84" s="288">
        <v>0</v>
      </c>
      <c r="AG84" s="288">
        <v>1.78</v>
      </c>
      <c r="AH84" s="288">
        <v>0</v>
      </c>
      <c r="AI84" s="288">
        <v>0</v>
      </c>
      <c r="AJ84" s="288">
        <v>7.1</v>
      </c>
      <c r="AK84" s="288">
        <v>0</v>
      </c>
      <c r="AL84" s="288">
        <v>0</v>
      </c>
      <c r="AM84" s="288">
        <v>0</v>
      </c>
      <c r="AN84" s="288">
        <v>0</v>
      </c>
      <c r="AO84" s="288">
        <v>0</v>
      </c>
      <c r="AP84" s="288">
        <v>4.4400000000000004</v>
      </c>
      <c r="AQ84" s="288">
        <v>0</v>
      </c>
      <c r="AR84" s="286">
        <v>0</v>
      </c>
      <c r="AS84" s="287">
        <v>6.41</v>
      </c>
      <c r="AT84" s="288">
        <v>12.82</v>
      </c>
      <c r="AU84" s="288">
        <v>23.59</v>
      </c>
      <c r="AV84" s="288">
        <v>0</v>
      </c>
      <c r="AW84" s="288">
        <v>0</v>
      </c>
      <c r="AX84" s="288">
        <v>0</v>
      </c>
      <c r="AY84" s="288">
        <v>0</v>
      </c>
      <c r="AZ84" s="288">
        <v>34.340000000000003</v>
      </c>
      <c r="BA84" s="288">
        <v>0</v>
      </c>
      <c r="BB84" s="286">
        <v>0</v>
      </c>
      <c r="BC84" s="287">
        <v>0</v>
      </c>
      <c r="BD84" s="288">
        <v>0</v>
      </c>
      <c r="BE84" s="288">
        <v>0</v>
      </c>
      <c r="BF84" s="288">
        <v>0</v>
      </c>
      <c r="BG84" s="288">
        <v>0</v>
      </c>
      <c r="BH84" s="288">
        <v>0</v>
      </c>
      <c r="BI84" s="288">
        <v>0</v>
      </c>
      <c r="BJ84" s="288">
        <v>0</v>
      </c>
      <c r="BK84" s="288">
        <v>0</v>
      </c>
      <c r="BL84" s="288">
        <v>0</v>
      </c>
      <c r="BM84" s="286">
        <v>0</v>
      </c>
      <c r="BN84" s="287">
        <v>0</v>
      </c>
      <c r="BO84" s="288">
        <v>17.75</v>
      </c>
      <c r="BP84" s="288">
        <v>0</v>
      </c>
      <c r="BQ84" s="288">
        <v>0</v>
      </c>
      <c r="BR84" s="288">
        <v>0</v>
      </c>
      <c r="BS84" s="288">
        <v>0</v>
      </c>
      <c r="BT84" s="288">
        <v>0</v>
      </c>
      <c r="BU84" s="288">
        <v>0</v>
      </c>
      <c r="BV84" s="288">
        <v>0</v>
      </c>
      <c r="BW84" s="288">
        <v>0</v>
      </c>
      <c r="BX84" s="288">
        <v>0</v>
      </c>
      <c r="BY84" s="288">
        <v>0</v>
      </c>
      <c r="BZ84" s="288">
        <v>0</v>
      </c>
      <c r="CA84" s="288">
        <v>0</v>
      </c>
      <c r="CB84" s="288">
        <v>0</v>
      </c>
      <c r="CC84" s="288">
        <v>0</v>
      </c>
      <c r="CD84" s="288">
        <v>0</v>
      </c>
      <c r="CE84" s="288">
        <v>0</v>
      </c>
      <c r="CF84" s="288">
        <v>0</v>
      </c>
      <c r="CG84" s="288">
        <v>0</v>
      </c>
      <c r="CH84" s="288">
        <v>0</v>
      </c>
      <c r="CI84" s="288">
        <v>0</v>
      </c>
      <c r="CJ84" s="288">
        <v>0</v>
      </c>
      <c r="CK84" s="288">
        <v>0</v>
      </c>
      <c r="CL84" s="288">
        <v>0</v>
      </c>
      <c r="CM84" s="288">
        <v>0</v>
      </c>
      <c r="CN84" s="288">
        <v>0</v>
      </c>
      <c r="CO84" s="288">
        <v>0</v>
      </c>
      <c r="CP84" s="288">
        <v>0</v>
      </c>
      <c r="CQ84" s="288">
        <v>0</v>
      </c>
      <c r="CR84" s="288">
        <v>0</v>
      </c>
      <c r="CS84" s="288">
        <v>0</v>
      </c>
      <c r="CT84" s="288">
        <v>0</v>
      </c>
      <c r="CU84" s="288">
        <v>0</v>
      </c>
      <c r="CV84" s="288">
        <v>0</v>
      </c>
      <c r="CW84" s="286">
        <v>0</v>
      </c>
    </row>
    <row r="85" spans="1:101" s="275" customFormat="1" ht="15.75">
      <c r="A85" s="272" t="s">
        <v>168</v>
      </c>
      <c r="B85" s="232" t="s">
        <v>128</v>
      </c>
      <c r="C85" s="266">
        <v>0.01</v>
      </c>
      <c r="D85" s="234"/>
      <c r="E85" s="235"/>
      <c r="F85" s="235"/>
      <c r="G85" s="235"/>
      <c r="H85" s="235"/>
      <c r="I85" s="235"/>
      <c r="J85" s="250"/>
      <c r="K85" s="235"/>
      <c r="L85" s="235"/>
      <c r="M85" s="235"/>
      <c r="N85" s="250">
        <v>0.01</v>
      </c>
      <c r="O85" s="235"/>
      <c r="P85" s="250"/>
      <c r="Q85" s="250"/>
      <c r="R85" s="250"/>
      <c r="S85" s="250"/>
      <c r="T85" s="239"/>
      <c r="U85" s="249"/>
      <c r="V85" s="250"/>
      <c r="W85" s="250"/>
      <c r="X85" s="250"/>
      <c r="Y85" s="250"/>
      <c r="Z85" s="250"/>
      <c r="AA85" s="250"/>
      <c r="AB85" s="250"/>
      <c r="AC85" s="250"/>
      <c r="AD85" s="250"/>
      <c r="AE85" s="250"/>
      <c r="AF85" s="250"/>
      <c r="AG85" s="250"/>
      <c r="AH85" s="250"/>
      <c r="AI85" s="250"/>
      <c r="AJ85" s="250"/>
      <c r="AK85" s="250"/>
      <c r="AL85" s="250"/>
      <c r="AM85" s="250"/>
      <c r="AN85" s="250"/>
      <c r="AO85" s="250"/>
      <c r="AP85" s="250"/>
      <c r="AQ85" s="250"/>
      <c r="AR85" s="239"/>
      <c r="AS85" s="245"/>
      <c r="AT85" s="250"/>
      <c r="AU85" s="250"/>
      <c r="AV85" s="250"/>
      <c r="AW85" s="250"/>
      <c r="AX85" s="250"/>
      <c r="AY85" s="250"/>
      <c r="AZ85" s="250"/>
      <c r="BA85" s="242"/>
      <c r="BB85" s="252"/>
      <c r="BC85" s="234"/>
      <c r="BD85" s="235"/>
      <c r="BE85" s="235"/>
      <c r="BF85" s="235"/>
      <c r="BG85" s="235"/>
      <c r="BH85" s="235"/>
      <c r="BI85" s="235"/>
      <c r="BJ85" s="235"/>
      <c r="BK85" s="235"/>
      <c r="BL85" s="235"/>
      <c r="BM85" s="239"/>
      <c r="BN85" s="249"/>
      <c r="BO85" s="250"/>
      <c r="BP85" s="235"/>
      <c r="BQ85" s="235"/>
      <c r="BR85" s="235"/>
      <c r="BS85" s="235"/>
      <c r="BT85" s="235"/>
      <c r="BU85" s="235"/>
      <c r="BV85" s="235"/>
      <c r="BW85" s="235"/>
      <c r="BX85" s="235"/>
      <c r="BY85" s="235"/>
      <c r="BZ85" s="235"/>
      <c r="CA85" s="235"/>
      <c r="CB85" s="235"/>
      <c r="CC85" s="235"/>
      <c r="CD85" s="235"/>
      <c r="CE85" s="235"/>
      <c r="CF85" s="235"/>
      <c r="CG85" s="235"/>
      <c r="CH85" s="235"/>
      <c r="CI85" s="235"/>
      <c r="CJ85" s="235"/>
      <c r="CK85" s="235"/>
      <c r="CL85" s="235"/>
      <c r="CM85" s="235"/>
      <c r="CN85" s="235"/>
      <c r="CO85" s="235"/>
      <c r="CP85" s="235"/>
      <c r="CQ85" s="235"/>
      <c r="CR85" s="235"/>
      <c r="CS85" s="235"/>
      <c r="CT85" s="235"/>
      <c r="CU85" s="235"/>
      <c r="CV85" s="235"/>
      <c r="CW85" s="239"/>
    </row>
    <row r="86" spans="1:101" s="275" customFormat="1" ht="15.75">
      <c r="A86" s="272" t="s">
        <v>169</v>
      </c>
      <c r="B86" s="232" t="s">
        <v>103</v>
      </c>
      <c r="C86" s="233">
        <v>3.17</v>
      </c>
      <c r="D86" s="245"/>
      <c r="E86" s="242"/>
      <c r="F86" s="242"/>
      <c r="G86" s="242"/>
      <c r="H86" s="242"/>
      <c r="I86" s="242"/>
      <c r="J86" s="242"/>
      <c r="K86" s="242"/>
      <c r="L86" s="242"/>
      <c r="M86" s="242"/>
      <c r="N86" s="242">
        <v>3.17</v>
      </c>
      <c r="O86" s="242"/>
      <c r="P86" s="242"/>
      <c r="Q86" s="242"/>
      <c r="R86" s="242"/>
      <c r="S86" s="242"/>
      <c r="T86" s="244"/>
      <c r="U86" s="245"/>
      <c r="V86" s="242"/>
      <c r="W86" s="242"/>
      <c r="X86" s="242"/>
      <c r="Y86" s="242"/>
      <c r="Z86" s="242"/>
      <c r="AA86" s="242"/>
      <c r="AB86" s="242"/>
      <c r="AC86" s="242"/>
      <c r="AD86" s="242"/>
      <c r="AE86" s="242"/>
      <c r="AF86" s="242"/>
      <c r="AG86" s="242"/>
      <c r="AH86" s="242"/>
      <c r="AI86" s="242"/>
      <c r="AJ86" s="242"/>
      <c r="AK86" s="242"/>
      <c r="AL86" s="242"/>
      <c r="AM86" s="242"/>
      <c r="AN86" s="242"/>
      <c r="AO86" s="242"/>
      <c r="AP86" s="242"/>
      <c r="AQ86" s="242"/>
      <c r="AR86" s="244"/>
      <c r="AS86" s="245"/>
      <c r="AT86" s="242"/>
      <c r="AU86" s="242"/>
      <c r="AV86" s="242"/>
      <c r="AW86" s="242"/>
      <c r="AX86" s="242"/>
      <c r="AY86" s="242"/>
      <c r="AZ86" s="242"/>
      <c r="BA86" s="242"/>
      <c r="BB86" s="244"/>
      <c r="BC86" s="245"/>
      <c r="BD86" s="242"/>
      <c r="BE86" s="242"/>
      <c r="BF86" s="242"/>
      <c r="BG86" s="242"/>
      <c r="BH86" s="242"/>
      <c r="BI86" s="242"/>
      <c r="BJ86" s="242"/>
      <c r="BK86" s="242"/>
      <c r="BL86" s="242"/>
      <c r="BM86" s="244"/>
      <c r="BN86" s="245"/>
      <c r="BO86" s="242"/>
      <c r="BP86" s="242"/>
      <c r="BQ86" s="242"/>
      <c r="BR86" s="242"/>
      <c r="BS86" s="242"/>
      <c r="BT86" s="242"/>
      <c r="BU86" s="242"/>
      <c r="BV86" s="242"/>
      <c r="BW86" s="242"/>
      <c r="BX86" s="242"/>
      <c r="BY86" s="242"/>
      <c r="BZ86" s="242"/>
      <c r="CA86" s="242"/>
      <c r="CB86" s="242"/>
      <c r="CC86" s="242"/>
      <c r="CD86" s="242"/>
      <c r="CE86" s="242"/>
      <c r="CF86" s="242"/>
      <c r="CG86" s="242"/>
      <c r="CH86" s="242"/>
      <c r="CI86" s="242"/>
      <c r="CJ86" s="242"/>
      <c r="CK86" s="242"/>
      <c r="CL86" s="242"/>
      <c r="CM86" s="242"/>
      <c r="CN86" s="242"/>
      <c r="CO86" s="242"/>
      <c r="CP86" s="242"/>
      <c r="CQ86" s="242"/>
      <c r="CR86" s="242"/>
      <c r="CS86" s="242"/>
      <c r="CT86" s="242"/>
      <c r="CU86" s="242"/>
      <c r="CV86" s="242"/>
      <c r="CW86" s="244"/>
    </row>
    <row r="87" spans="1:101" ht="15.75">
      <c r="A87" s="267" t="s">
        <v>170</v>
      </c>
      <c r="B87" s="232" t="s">
        <v>122</v>
      </c>
      <c r="C87" s="268">
        <v>165</v>
      </c>
      <c r="D87" s="234"/>
      <c r="E87" s="235"/>
      <c r="F87" s="282"/>
      <c r="G87" s="241"/>
      <c r="H87" s="241"/>
      <c r="I87" s="241"/>
      <c r="J87" s="235"/>
      <c r="K87" s="282"/>
      <c r="L87" s="282"/>
      <c r="M87" s="282"/>
      <c r="N87" s="282"/>
      <c r="O87" s="282">
        <v>60</v>
      </c>
      <c r="P87" s="235"/>
      <c r="Q87" s="282"/>
      <c r="R87" s="282"/>
      <c r="S87" s="282"/>
      <c r="T87" s="300"/>
      <c r="U87" s="240"/>
      <c r="V87" s="235"/>
      <c r="W87" s="235"/>
      <c r="X87" s="282"/>
      <c r="Y87" s="282">
        <v>5</v>
      </c>
      <c r="Z87" s="282">
        <v>4</v>
      </c>
      <c r="AA87" s="282">
        <v>6</v>
      </c>
      <c r="AB87" s="235"/>
      <c r="AC87" s="282"/>
      <c r="AD87" s="282"/>
      <c r="AE87" s="282"/>
      <c r="AF87" s="235"/>
      <c r="AG87" s="282">
        <v>2</v>
      </c>
      <c r="AH87" s="282"/>
      <c r="AI87" s="282"/>
      <c r="AJ87" s="282">
        <v>8</v>
      </c>
      <c r="AK87" s="282"/>
      <c r="AL87" s="235"/>
      <c r="AM87" s="235"/>
      <c r="AN87" s="235"/>
      <c r="AO87" s="282"/>
      <c r="AP87" s="282">
        <v>5</v>
      </c>
      <c r="AQ87" s="282"/>
      <c r="AR87" s="300"/>
      <c r="AS87" s="240">
        <v>3</v>
      </c>
      <c r="AT87" s="236">
        <v>6</v>
      </c>
      <c r="AU87" s="301">
        <v>10</v>
      </c>
      <c r="AV87" s="260"/>
      <c r="AW87" s="260"/>
      <c r="AX87" s="301"/>
      <c r="AY87" s="236"/>
      <c r="AZ87" s="301">
        <v>36</v>
      </c>
      <c r="BA87" s="260"/>
      <c r="BB87" s="281"/>
      <c r="BC87" s="294"/>
      <c r="BD87" s="282"/>
      <c r="BE87" s="282"/>
      <c r="BF87" s="282"/>
      <c r="BG87" s="282"/>
      <c r="BH87" s="282"/>
      <c r="BI87" s="241"/>
      <c r="BJ87" s="282"/>
      <c r="BK87" s="282"/>
      <c r="BL87" s="235"/>
      <c r="BM87" s="300"/>
      <c r="BN87" s="294"/>
      <c r="BO87" s="282">
        <v>20</v>
      </c>
      <c r="BP87" s="282"/>
      <c r="BQ87" s="282"/>
      <c r="BR87" s="235"/>
      <c r="BS87" s="282"/>
      <c r="BT87" s="282"/>
      <c r="BU87" s="282"/>
      <c r="BV87" s="282"/>
      <c r="BW87" s="235"/>
      <c r="BX87" s="282"/>
      <c r="BY87" s="282"/>
      <c r="BZ87" s="235"/>
      <c r="CA87" s="282"/>
      <c r="CB87" s="282"/>
      <c r="CC87" s="282"/>
      <c r="CD87" s="235"/>
      <c r="CE87" s="282"/>
      <c r="CF87" s="282"/>
      <c r="CG87" s="282"/>
      <c r="CH87" s="282"/>
      <c r="CI87" s="282"/>
      <c r="CJ87" s="235"/>
      <c r="CK87" s="282"/>
      <c r="CL87" s="282"/>
      <c r="CM87" s="235"/>
      <c r="CN87" s="282"/>
      <c r="CO87" s="235"/>
      <c r="CP87" s="235"/>
      <c r="CQ87" s="235"/>
      <c r="CR87" s="235"/>
      <c r="CS87" s="282"/>
      <c r="CT87" s="282"/>
      <c r="CU87" s="235"/>
      <c r="CV87" s="282"/>
      <c r="CW87" s="300"/>
    </row>
    <row r="88" spans="1:101" ht="15.75">
      <c r="A88" s="267" t="s">
        <v>171</v>
      </c>
      <c r="B88" s="232" t="s">
        <v>103</v>
      </c>
      <c r="C88" s="233">
        <v>176.62</v>
      </c>
      <c r="D88" s="245"/>
      <c r="E88" s="242"/>
      <c r="F88" s="295"/>
      <c r="G88" s="295"/>
      <c r="H88" s="295"/>
      <c r="I88" s="295"/>
      <c r="J88" s="242"/>
      <c r="K88" s="295"/>
      <c r="L88" s="295"/>
      <c r="M88" s="295"/>
      <c r="N88" s="295"/>
      <c r="O88" s="295">
        <v>80.08</v>
      </c>
      <c r="P88" s="242"/>
      <c r="Q88" s="295"/>
      <c r="R88" s="295"/>
      <c r="S88" s="295"/>
      <c r="T88" s="338"/>
      <c r="U88" s="255"/>
      <c r="V88" s="243"/>
      <c r="W88" s="243"/>
      <c r="X88" s="242"/>
      <c r="Y88" s="242">
        <v>4.4400000000000004</v>
      </c>
      <c r="Z88" s="242">
        <v>3.55</v>
      </c>
      <c r="AA88" s="242">
        <v>5.32</v>
      </c>
      <c r="AB88" s="242"/>
      <c r="AC88" s="242"/>
      <c r="AD88" s="242"/>
      <c r="AE88" s="242"/>
      <c r="AF88" s="242"/>
      <c r="AG88" s="242">
        <v>1.78</v>
      </c>
      <c r="AH88" s="242"/>
      <c r="AI88" s="242"/>
      <c r="AJ88" s="242">
        <v>7.1</v>
      </c>
      <c r="AK88" s="242"/>
      <c r="AL88" s="242"/>
      <c r="AM88" s="242"/>
      <c r="AN88" s="242"/>
      <c r="AO88" s="242"/>
      <c r="AP88" s="242">
        <v>4.4400000000000004</v>
      </c>
      <c r="AQ88" s="242"/>
      <c r="AR88" s="338"/>
      <c r="AS88" s="245">
        <v>3</v>
      </c>
      <c r="AT88" s="295">
        <v>6.01</v>
      </c>
      <c r="AU88" s="295">
        <v>8.81</v>
      </c>
      <c r="AV88" s="295"/>
      <c r="AW88" s="295"/>
      <c r="AX88" s="295"/>
      <c r="AY88" s="295"/>
      <c r="AZ88" s="295">
        <v>34.340000000000003</v>
      </c>
      <c r="BA88" s="250"/>
      <c r="BB88" s="252"/>
      <c r="BC88" s="296"/>
      <c r="BD88" s="295"/>
      <c r="BE88" s="295"/>
      <c r="BF88" s="295"/>
      <c r="BG88" s="295"/>
      <c r="BH88" s="295"/>
      <c r="BI88" s="243"/>
      <c r="BJ88" s="295"/>
      <c r="BK88" s="295"/>
      <c r="BL88" s="243"/>
      <c r="BM88" s="244"/>
      <c r="BN88" s="245"/>
      <c r="BO88" s="295">
        <v>17.75</v>
      </c>
      <c r="BP88" s="295"/>
      <c r="BQ88" s="295"/>
      <c r="BR88" s="295"/>
      <c r="BS88" s="295"/>
      <c r="BT88" s="295"/>
      <c r="BU88" s="295"/>
      <c r="BV88" s="295"/>
      <c r="BW88" s="295"/>
      <c r="BX88" s="295"/>
      <c r="BY88" s="295"/>
      <c r="BZ88" s="295"/>
      <c r="CA88" s="295"/>
      <c r="CB88" s="295"/>
      <c r="CC88" s="295"/>
      <c r="CD88" s="242"/>
      <c r="CE88" s="295"/>
      <c r="CF88" s="295"/>
      <c r="CG88" s="295"/>
      <c r="CH88" s="295"/>
      <c r="CI88" s="295"/>
      <c r="CJ88" s="242"/>
      <c r="CK88" s="295"/>
      <c r="CL88" s="295"/>
      <c r="CM88" s="242"/>
      <c r="CN88" s="295"/>
      <c r="CO88" s="242"/>
      <c r="CP88" s="242"/>
      <c r="CQ88" s="242"/>
      <c r="CR88" s="295"/>
      <c r="CS88" s="295"/>
      <c r="CT88" s="295"/>
      <c r="CU88" s="295"/>
      <c r="CV88" s="295"/>
      <c r="CW88" s="338"/>
    </row>
    <row r="89" spans="1:101" s="275" customFormat="1" ht="15.75">
      <c r="A89" s="272" t="s">
        <v>172</v>
      </c>
      <c r="B89" s="232" t="s">
        <v>122</v>
      </c>
      <c r="C89" s="268">
        <v>23</v>
      </c>
      <c r="D89" s="234"/>
      <c r="E89" s="235"/>
      <c r="F89" s="235"/>
      <c r="G89" s="235"/>
      <c r="H89" s="235"/>
      <c r="I89" s="235"/>
      <c r="J89" s="235"/>
      <c r="K89" s="235"/>
      <c r="L89" s="235"/>
      <c r="M89" s="235"/>
      <c r="N89" s="235"/>
      <c r="O89" s="235"/>
      <c r="P89" s="235"/>
      <c r="Q89" s="235"/>
      <c r="R89" s="235"/>
      <c r="S89" s="235"/>
      <c r="T89" s="239"/>
      <c r="U89" s="234"/>
      <c r="V89" s="235"/>
      <c r="W89" s="235"/>
      <c r="X89" s="235"/>
      <c r="Y89" s="235"/>
      <c r="Z89" s="235"/>
      <c r="AA89" s="235"/>
      <c r="AB89" s="235"/>
      <c r="AC89" s="235"/>
      <c r="AD89" s="235"/>
      <c r="AE89" s="235"/>
      <c r="AF89" s="235"/>
      <c r="AG89" s="235"/>
      <c r="AH89" s="235"/>
      <c r="AI89" s="235"/>
      <c r="AJ89" s="235"/>
      <c r="AK89" s="235"/>
      <c r="AL89" s="235"/>
      <c r="AM89" s="235"/>
      <c r="AN89" s="235"/>
      <c r="AO89" s="235"/>
      <c r="AP89" s="235"/>
      <c r="AQ89" s="235"/>
      <c r="AR89" s="239"/>
      <c r="AS89" s="269">
        <v>1</v>
      </c>
      <c r="AT89" s="260">
        <v>2</v>
      </c>
      <c r="AU89" s="260">
        <v>20</v>
      </c>
      <c r="AV89" s="260"/>
      <c r="AW89" s="260"/>
      <c r="AX89" s="260"/>
      <c r="AY89" s="260"/>
      <c r="AZ89" s="260"/>
      <c r="BA89" s="260"/>
      <c r="BB89" s="281"/>
      <c r="BC89" s="234"/>
      <c r="BD89" s="235"/>
      <c r="BE89" s="235"/>
      <c r="BF89" s="235"/>
      <c r="BG89" s="235"/>
      <c r="BH89" s="235"/>
      <c r="BI89" s="235"/>
      <c r="BJ89" s="235"/>
      <c r="BK89" s="235"/>
      <c r="BL89" s="235"/>
      <c r="BM89" s="239"/>
      <c r="BN89" s="234"/>
      <c r="BO89" s="235"/>
      <c r="BP89" s="235"/>
      <c r="BQ89" s="235"/>
      <c r="BR89" s="235"/>
      <c r="BS89" s="235"/>
      <c r="BT89" s="235"/>
      <c r="BU89" s="235"/>
      <c r="BV89" s="235"/>
      <c r="BW89" s="235"/>
      <c r="BX89" s="235"/>
      <c r="BY89" s="235"/>
      <c r="BZ89" s="235"/>
      <c r="CA89" s="235"/>
      <c r="CB89" s="235"/>
      <c r="CC89" s="235"/>
      <c r="CD89" s="235"/>
      <c r="CE89" s="235"/>
      <c r="CF89" s="235"/>
      <c r="CG89" s="235"/>
      <c r="CH89" s="235"/>
      <c r="CI89" s="235"/>
      <c r="CJ89" s="235"/>
      <c r="CK89" s="235"/>
      <c r="CL89" s="235"/>
      <c r="CM89" s="235"/>
      <c r="CN89" s="235"/>
      <c r="CO89" s="235"/>
      <c r="CP89" s="235"/>
      <c r="CQ89" s="235"/>
      <c r="CR89" s="235"/>
      <c r="CS89" s="235"/>
      <c r="CT89" s="235"/>
      <c r="CU89" s="235"/>
      <c r="CV89" s="235"/>
      <c r="CW89" s="239"/>
    </row>
    <row r="90" spans="1:101" s="275" customFormat="1" ht="18.75" customHeight="1">
      <c r="A90" s="272"/>
      <c r="B90" s="232" t="s">
        <v>103</v>
      </c>
      <c r="C90" s="233">
        <v>25</v>
      </c>
      <c r="D90" s="245"/>
      <c r="E90" s="242"/>
      <c r="F90" s="242"/>
      <c r="G90" s="242"/>
      <c r="H90" s="242"/>
      <c r="I90" s="242"/>
      <c r="J90" s="242"/>
      <c r="K90" s="242"/>
      <c r="L90" s="242"/>
      <c r="M90" s="242"/>
      <c r="N90" s="242"/>
      <c r="O90" s="242"/>
      <c r="P90" s="242"/>
      <c r="Q90" s="242"/>
      <c r="R90" s="242"/>
      <c r="S90" s="242"/>
      <c r="T90" s="244"/>
      <c r="U90" s="245"/>
      <c r="V90" s="242"/>
      <c r="W90" s="242"/>
      <c r="X90" s="242"/>
      <c r="Y90" s="242"/>
      <c r="Z90" s="242"/>
      <c r="AA90" s="242"/>
      <c r="AB90" s="242"/>
      <c r="AC90" s="242"/>
      <c r="AD90" s="242"/>
      <c r="AE90" s="242"/>
      <c r="AF90" s="242"/>
      <c r="AG90" s="242"/>
      <c r="AH90" s="242"/>
      <c r="AI90" s="242"/>
      <c r="AJ90" s="242"/>
      <c r="AK90" s="242"/>
      <c r="AL90" s="242"/>
      <c r="AM90" s="242"/>
      <c r="AN90" s="242"/>
      <c r="AO90" s="242"/>
      <c r="AP90" s="242"/>
      <c r="AQ90" s="242"/>
      <c r="AR90" s="244"/>
      <c r="AS90" s="245">
        <v>3.41</v>
      </c>
      <c r="AT90" s="242">
        <v>6.81</v>
      </c>
      <c r="AU90" s="242">
        <v>14.78</v>
      </c>
      <c r="AV90" s="242"/>
      <c r="AW90" s="242"/>
      <c r="AX90" s="242"/>
      <c r="AY90" s="242"/>
      <c r="AZ90" s="242"/>
      <c r="BA90" s="250"/>
      <c r="BB90" s="252"/>
      <c r="BC90" s="245"/>
      <c r="BD90" s="242"/>
      <c r="BE90" s="242"/>
      <c r="BF90" s="242"/>
      <c r="BG90" s="242"/>
      <c r="BH90" s="242"/>
      <c r="BI90" s="242"/>
      <c r="BJ90" s="242"/>
      <c r="BK90" s="242"/>
      <c r="BL90" s="242"/>
      <c r="BM90" s="244"/>
      <c r="BN90" s="245"/>
      <c r="BO90" s="242"/>
      <c r="BP90" s="242"/>
      <c r="BQ90" s="242"/>
      <c r="BR90" s="242"/>
      <c r="BS90" s="242"/>
      <c r="BT90" s="242"/>
      <c r="BU90" s="242"/>
      <c r="BV90" s="242"/>
      <c r="BW90" s="242"/>
      <c r="BX90" s="242"/>
      <c r="BY90" s="242"/>
      <c r="BZ90" s="242"/>
      <c r="CA90" s="242"/>
      <c r="CB90" s="242"/>
      <c r="CC90" s="242"/>
      <c r="CD90" s="242"/>
      <c r="CE90" s="242"/>
      <c r="CF90" s="242"/>
      <c r="CG90" s="242"/>
      <c r="CH90" s="242"/>
      <c r="CI90" s="242"/>
      <c r="CJ90" s="242"/>
      <c r="CK90" s="242"/>
      <c r="CL90" s="242"/>
      <c r="CM90" s="242"/>
      <c r="CN90" s="242"/>
      <c r="CO90" s="242"/>
      <c r="CP90" s="242"/>
      <c r="CQ90" s="242"/>
      <c r="CR90" s="242"/>
      <c r="CS90" s="242"/>
      <c r="CT90" s="242"/>
      <c r="CU90" s="242"/>
      <c r="CV90" s="242"/>
      <c r="CW90" s="244"/>
    </row>
    <row r="91" spans="1:101" s="275" customFormat="1" ht="18.75" customHeight="1">
      <c r="A91" s="302" t="s">
        <v>173</v>
      </c>
      <c r="B91" s="303" t="s">
        <v>103</v>
      </c>
      <c r="C91" s="304">
        <v>0</v>
      </c>
      <c r="D91" s="305"/>
      <c r="E91" s="306"/>
      <c r="F91" s="306"/>
      <c r="G91" s="306"/>
      <c r="H91" s="306"/>
      <c r="I91" s="306"/>
      <c r="J91" s="306"/>
      <c r="K91" s="306"/>
      <c r="L91" s="306"/>
      <c r="M91" s="306"/>
      <c r="N91" s="306"/>
      <c r="O91" s="306"/>
      <c r="P91" s="306"/>
      <c r="Q91" s="306"/>
      <c r="R91" s="306"/>
      <c r="S91" s="306"/>
      <c r="T91" s="307"/>
      <c r="U91" s="305"/>
      <c r="V91" s="306"/>
      <c r="W91" s="306"/>
      <c r="X91" s="306"/>
      <c r="Y91" s="306"/>
      <c r="Z91" s="306"/>
      <c r="AA91" s="306"/>
      <c r="AB91" s="306"/>
      <c r="AC91" s="306"/>
      <c r="AD91" s="306"/>
      <c r="AE91" s="306"/>
      <c r="AF91" s="306"/>
      <c r="AG91" s="306"/>
      <c r="AH91" s="306"/>
      <c r="AI91" s="306"/>
      <c r="AJ91" s="306"/>
      <c r="AK91" s="306"/>
      <c r="AL91" s="306"/>
      <c r="AM91" s="306"/>
      <c r="AN91" s="306"/>
      <c r="AO91" s="306"/>
      <c r="AP91" s="306"/>
      <c r="AQ91" s="306"/>
      <c r="AR91" s="307"/>
      <c r="AS91" s="305"/>
      <c r="AT91" s="306"/>
      <c r="AU91" s="306"/>
      <c r="AV91" s="306"/>
      <c r="AW91" s="306"/>
      <c r="AX91" s="306"/>
      <c r="AY91" s="306"/>
      <c r="AZ91" s="306"/>
      <c r="BA91" s="342"/>
      <c r="BB91" s="309"/>
      <c r="BC91" s="305"/>
      <c r="BD91" s="306"/>
      <c r="BE91" s="306"/>
      <c r="BF91" s="306"/>
      <c r="BG91" s="306"/>
      <c r="BH91" s="306"/>
      <c r="BI91" s="306"/>
      <c r="BJ91" s="306"/>
      <c r="BK91" s="306"/>
      <c r="BL91" s="306"/>
      <c r="BM91" s="307"/>
      <c r="BN91" s="305"/>
      <c r="BO91" s="306"/>
      <c r="BP91" s="306"/>
      <c r="BQ91" s="306"/>
      <c r="BR91" s="306"/>
      <c r="BS91" s="306"/>
      <c r="BT91" s="306"/>
      <c r="BU91" s="306"/>
      <c r="BV91" s="306"/>
      <c r="BW91" s="306"/>
      <c r="BX91" s="306"/>
      <c r="BY91" s="306"/>
      <c r="BZ91" s="306"/>
      <c r="CA91" s="306"/>
      <c r="CB91" s="306"/>
      <c r="CC91" s="306"/>
      <c r="CD91" s="306"/>
      <c r="CE91" s="306"/>
      <c r="CF91" s="306"/>
      <c r="CG91" s="306"/>
      <c r="CH91" s="306"/>
      <c r="CI91" s="306"/>
      <c r="CJ91" s="306"/>
      <c r="CK91" s="306"/>
      <c r="CL91" s="306"/>
      <c r="CM91" s="306"/>
      <c r="CN91" s="306"/>
      <c r="CO91" s="306"/>
      <c r="CP91" s="306"/>
      <c r="CQ91" s="306"/>
      <c r="CR91" s="306"/>
      <c r="CS91" s="306"/>
      <c r="CT91" s="306"/>
      <c r="CU91" s="306"/>
      <c r="CV91" s="306"/>
      <c r="CW91" s="307"/>
    </row>
    <row r="92" spans="1:101" s="275" customFormat="1" ht="18.75" customHeight="1">
      <c r="A92" s="343" t="s">
        <v>174</v>
      </c>
      <c r="B92" s="282" t="s">
        <v>103</v>
      </c>
      <c r="C92" s="233">
        <v>0</v>
      </c>
      <c r="D92" s="245"/>
      <c r="E92" s="242"/>
      <c r="F92" s="242"/>
      <c r="G92" s="242"/>
      <c r="H92" s="242"/>
      <c r="I92" s="242"/>
      <c r="J92" s="242"/>
      <c r="K92" s="242"/>
      <c r="L92" s="242"/>
      <c r="M92" s="242"/>
      <c r="N92" s="242"/>
      <c r="O92" s="242"/>
      <c r="P92" s="242"/>
      <c r="Q92" s="242"/>
      <c r="R92" s="242"/>
      <c r="S92" s="242"/>
      <c r="T92" s="244"/>
      <c r="U92" s="245"/>
      <c r="V92" s="242"/>
      <c r="W92" s="242"/>
      <c r="X92" s="242"/>
      <c r="Y92" s="242"/>
      <c r="Z92" s="242"/>
      <c r="AA92" s="242"/>
      <c r="AB92" s="242"/>
      <c r="AC92" s="242"/>
      <c r="AD92" s="242"/>
      <c r="AE92" s="242"/>
      <c r="AF92" s="242"/>
      <c r="AG92" s="242"/>
      <c r="AH92" s="242"/>
      <c r="AI92" s="242"/>
      <c r="AJ92" s="242"/>
      <c r="AK92" s="242"/>
      <c r="AL92" s="242"/>
      <c r="AM92" s="242"/>
      <c r="AN92" s="242"/>
      <c r="AO92" s="242"/>
      <c r="AP92" s="242"/>
      <c r="AQ92" s="242"/>
      <c r="AR92" s="244"/>
      <c r="AS92" s="245"/>
      <c r="AT92" s="242"/>
      <c r="AU92" s="242"/>
      <c r="AV92" s="242"/>
      <c r="AW92" s="242"/>
      <c r="AX92" s="242"/>
      <c r="AY92" s="242"/>
      <c r="AZ92" s="242"/>
      <c r="BA92" s="250"/>
      <c r="BB92" s="252"/>
      <c r="BC92" s="245"/>
      <c r="BD92" s="242"/>
      <c r="BE92" s="242"/>
      <c r="BF92" s="242"/>
      <c r="BG92" s="242"/>
      <c r="BH92" s="242"/>
      <c r="BI92" s="242"/>
      <c r="BJ92" s="242"/>
      <c r="BK92" s="242"/>
      <c r="BL92" s="242"/>
      <c r="BM92" s="244"/>
      <c r="BN92" s="245"/>
      <c r="BO92" s="242"/>
      <c r="BP92" s="242"/>
      <c r="BQ92" s="242"/>
      <c r="BR92" s="242"/>
      <c r="BS92" s="242"/>
      <c r="BT92" s="242"/>
      <c r="BU92" s="242"/>
      <c r="BV92" s="242"/>
      <c r="BW92" s="242"/>
      <c r="BX92" s="242"/>
      <c r="BY92" s="242"/>
      <c r="BZ92" s="242"/>
      <c r="CA92" s="242"/>
      <c r="CB92" s="242"/>
      <c r="CC92" s="242"/>
      <c r="CD92" s="242"/>
      <c r="CE92" s="242"/>
      <c r="CF92" s="242"/>
      <c r="CG92" s="242"/>
      <c r="CH92" s="242"/>
      <c r="CI92" s="242"/>
      <c r="CJ92" s="242"/>
      <c r="CK92" s="242"/>
      <c r="CL92" s="242"/>
      <c r="CM92" s="242"/>
      <c r="CN92" s="242"/>
      <c r="CO92" s="242"/>
      <c r="CP92" s="242"/>
      <c r="CQ92" s="242"/>
      <c r="CR92" s="242"/>
      <c r="CS92" s="242"/>
      <c r="CT92" s="242"/>
      <c r="CU92" s="242"/>
      <c r="CV92" s="242"/>
      <c r="CW92" s="244"/>
    </row>
    <row r="93" spans="1:101" s="275" customFormat="1" ht="18.75" customHeight="1">
      <c r="A93" s="343" t="s">
        <v>175</v>
      </c>
      <c r="B93" s="282" t="s">
        <v>103</v>
      </c>
      <c r="C93" s="233">
        <v>0</v>
      </c>
      <c r="D93" s="245"/>
      <c r="E93" s="242"/>
      <c r="F93" s="242"/>
      <c r="G93" s="242"/>
      <c r="H93" s="242"/>
      <c r="I93" s="242"/>
      <c r="J93" s="242"/>
      <c r="K93" s="242"/>
      <c r="L93" s="242"/>
      <c r="M93" s="242"/>
      <c r="N93" s="242"/>
      <c r="O93" s="242"/>
      <c r="P93" s="242"/>
      <c r="Q93" s="242"/>
      <c r="R93" s="242"/>
      <c r="S93" s="242"/>
      <c r="T93" s="244"/>
      <c r="U93" s="245"/>
      <c r="V93" s="242"/>
      <c r="W93" s="242"/>
      <c r="X93" s="242"/>
      <c r="Y93" s="242"/>
      <c r="Z93" s="242"/>
      <c r="AA93" s="242"/>
      <c r="AB93" s="242"/>
      <c r="AC93" s="242"/>
      <c r="AD93" s="242"/>
      <c r="AE93" s="242"/>
      <c r="AF93" s="242"/>
      <c r="AG93" s="242"/>
      <c r="AH93" s="242"/>
      <c r="AI93" s="242"/>
      <c r="AJ93" s="242"/>
      <c r="AK93" s="242"/>
      <c r="AL93" s="242"/>
      <c r="AM93" s="242"/>
      <c r="AN93" s="242"/>
      <c r="AO93" s="242"/>
      <c r="AP93" s="242"/>
      <c r="AQ93" s="242"/>
      <c r="AR93" s="244"/>
      <c r="AS93" s="245"/>
      <c r="AT93" s="242"/>
      <c r="AU93" s="242"/>
      <c r="AV93" s="242"/>
      <c r="AW93" s="242"/>
      <c r="AX93" s="242"/>
      <c r="AY93" s="242"/>
      <c r="AZ93" s="242"/>
      <c r="BA93" s="250"/>
      <c r="BB93" s="252"/>
      <c r="BC93" s="245"/>
      <c r="BD93" s="242"/>
      <c r="BE93" s="242"/>
      <c r="BF93" s="242"/>
      <c r="BG93" s="242"/>
      <c r="BH93" s="242"/>
      <c r="BI93" s="242"/>
      <c r="BJ93" s="242"/>
      <c r="BK93" s="242"/>
      <c r="BL93" s="242"/>
      <c r="BM93" s="244"/>
      <c r="BN93" s="245"/>
      <c r="BO93" s="242"/>
      <c r="BP93" s="242"/>
      <c r="BQ93" s="242"/>
      <c r="BR93" s="242"/>
      <c r="BS93" s="242"/>
      <c r="BT93" s="242"/>
      <c r="BU93" s="242"/>
      <c r="BV93" s="242"/>
      <c r="BW93" s="242"/>
      <c r="BX93" s="242"/>
      <c r="BY93" s="242"/>
      <c r="BZ93" s="242"/>
      <c r="CA93" s="242"/>
      <c r="CB93" s="242"/>
      <c r="CC93" s="242"/>
      <c r="CD93" s="242"/>
      <c r="CE93" s="242"/>
      <c r="CF93" s="242"/>
      <c r="CG93" s="242"/>
      <c r="CH93" s="242"/>
      <c r="CI93" s="242"/>
      <c r="CJ93" s="242"/>
      <c r="CK93" s="242"/>
      <c r="CL93" s="242"/>
      <c r="CM93" s="242"/>
      <c r="CN93" s="242"/>
      <c r="CO93" s="242"/>
      <c r="CP93" s="242"/>
      <c r="CQ93" s="242"/>
      <c r="CR93" s="242"/>
      <c r="CS93" s="242"/>
      <c r="CT93" s="242"/>
      <c r="CU93" s="242"/>
      <c r="CV93" s="242"/>
      <c r="CW93" s="244"/>
    </row>
    <row r="94" spans="1:101" ht="15.75">
      <c r="A94" s="311" t="s">
        <v>176</v>
      </c>
      <c r="B94" s="299" t="s">
        <v>103</v>
      </c>
      <c r="C94" s="233">
        <v>701.4</v>
      </c>
      <c r="D94" s="240">
        <v>6.57</v>
      </c>
      <c r="E94" s="235">
        <v>1.95</v>
      </c>
      <c r="F94" s="236">
        <v>1.79</v>
      </c>
      <c r="G94" s="235">
        <v>1.79</v>
      </c>
      <c r="H94" s="236">
        <v>10.510000000000002</v>
      </c>
      <c r="I94" s="236">
        <v>6.7799999999999994</v>
      </c>
      <c r="J94" s="235">
        <v>0</v>
      </c>
      <c r="K94" s="236">
        <v>0</v>
      </c>
      <c r="L94" s="236">
        <v>0</v>
      </c>
      <c r="M94" s="236">
        <v>3.59</v>
      </c>
      <c r="N94" s="236">
        <v>3.59</v>
      </c>
      <c r="O94" s="236">
        <v>25.270000000000003</v>
      </c>
      <c r="P94" s="235">
        <v>9.4899999999999984</v>
      </c>
      <c r="Q94" s="236">
        <v>0</v>
      </c>
      <c r="R94" s="236">
        <v>1.79</v>
      </c>
      <c r="S94" s="236">
        <v>5.7</v>
      </c>
      <c r="T94" s="237">
        <v>27.919999999999998</v>
      </c>
      <c r="U94" s="240">
        <v>0</v>
      </c>
      <c r="V94" s="235">
        <v>0</v>
      </c>
      <c r="W94" s="236">
        <v>0</v>
      </c>
      <c r="X94" s="236">
        <v>1.43</v>
      </c>
      <c r="Y94" s="236">
        <v>6.31</v>
      </c>
      <c r="Z94" s="236">
        <v>6.31</v>
      </c>
      <c r="AA94" s="236">
        <v>0</v>
      </c>
      <c r="AB94" s="235">
        <v>0</v>
      </c>
      <c r="AC94" s="236">
        <v>0</v>
      </c>
      <c r="AD94" s="236">
        <v>10.51</v>
      </c>
      <c r="AE94" s="236">
        <v>0</v>
      </c>
      <c r="AF94" s="235">
        <v>0</v>
      </c>
      <c r="AG94" s="236">
        <v>0</v>
      </c>
      <c r="AH94" s="236">
        <v>0</v>
      </c>
      <c r="AI94" s="236">
        <v>0</v>
      </c>
      <c r="AJ94" s="236">
        <v>25.72</v>
      </c>
      <c r="AK94" s="236">
        <v>0</v>
      </c>
      <c r="AL94" s="235">
        <v>0</v>
      </c>
      <c r="AM94" s="235">
        <v>0</v>
      </c>
      <c r="AN94" s="235">
        <v>0</v>
      </c>
      <c r="AO94" s="236">
        <v>10.51</v>
      </c>
      <c r="AP94" s="236">
        <v>82.82</v>
      </c>
      <c r="AQ94" s="236">
        <v>0</v>
      </c>
      <c r="AR94" s="237">
        <v>0</v>
      </c>
      <c r="AS94" s="234">
        <v>63.13</v>
      </c>
      <c r="AT94" s="235">
        <v>74.55</v>
      </c>
      <c r="AU94" s="235">
        <v>0</v>
      </c>
      <c r="AV94" s="235">
        <v>0</v>
      </c>
      <c r="AW94" s="235">
        <v>0</v>
      </c>
      <c r="AX94" s="235">
        <v>0</v>
      </c>
      <c r="AY94" s="235">
        <v>2.64</v>
      </c>
      <c r="AZ94" s="235">
        <v>61.33</v>
      </c>
      <c r="BA94" s="235">
        <v>2.5299999999999998</v>
      </c>
      <c r="BB94" s="239">
        <v>0</v>
      </c>
      <c r="BC94" s="240">
        <v>7.4899999999999993</v>
      </c>
      <c r="BD94" s="236">
        <v>7.6999999999999993</v>
      </c>
      <c r="BE94" s="236">
        <v>51.28</v>
      </c>
      <c r="BF94" s="236">
        <v>2.64</v>
      </c>
      <c r="BG94" s="236">
        <v>3.17</v>
      </c>
      <c r="BH94" s="236">
        <v>1.68</v>
      </c>
      <c r="BI94" s="236">
        <v>2.11</v>
      </c>
      <c r="BJ94" s="236">
        <v>3.17</v>
      </c>
      <c r="BK94" s="236">
        <v>0</v>
      </c>
      <c r="BL94" s="235">
        <v>11.08</v>
      </c>
      <c r="BM94" s="237">
        <v>44.86</v>
      </c>
      <c r="BN94" s="240">
        <v>7.17</v>
      </c>
      <c r="BO94" s="236">
        <v>0</v>
      </c>
      <c r="BP94" s="236">
        <v>3.44</v>
      </c>
      <c r="BQ94" s="236">
        <v>0</v>
      </c>
      <c r="BR94" s="235">
        <v>32.71</v>
      </c>
      <c r="BS94" s="236">
        <v>2.13</v>
      </c>
      <c r="BT94" s="236">
        <v>7.17</v>
      </c>
      <c r="BU94" s="235">
        <v>0</v>
      </c>
      <c r="BV94" s="236">
        <v>0</v>
      </c>
      <c r="BW94" s="235">
        <v>0</v>
      </c>
      <c r="BX94" s="236">
        <v>0</v>
      </c>
      <c r="BY94" s="236">
        <v>0</v>
      </c>
      <c r="BZ94" s="236">
        <v>12.45</v>
      </c>
      <c r="CA94" s="236">
        <v>17.38</v>
      </c>
      <c r="CB94" s="236">
        <v>26.44</v>
      </c>
      <c r="CC94" s="236">
        <v>2.8</v>
      </c>
      <c r="CD94" s="235">
        <v>0</v>
      </c>
      <c r="CE94" s="236">
        <v>0</v>
      </c>
      <c r="CF94" s="236">
        <v>0</v>
      </c>
      <c r="CG94" s="236">
        <v>0</v>
      </c>
      <c r="CH94" s="236">
        <v>0</v>
      </c>
      <c r="CI94" s="235">
        <v>0</v>
      </c>
      <c r="CJ94" s="235">
        <v>0</v>
      </c>
      <c r="CK94" s="236">
        <v>0</v>
      </c>
      <c r="CL94" s="236">
        <v>0</v>
      </c>
      <c r="CM94" s="235">
        <v>0</v>
      </c>
      <c r="CN94" s="235">
        <v>0</v>
      </c>
      <c r="CO94" s="235">
        <v>0</v>
      </c>
      <c r="CP94" s="235">
        <v>0</v>
      </c>
      <c r="CQ94" s="235">
        <v>0</v>
      </c>
      <c r="CR94" s="235">
        <v>0</v>
      </c>
      <c r="CS94" s="236">
        <v>0</v>
      </c>
      <c r="CT94" s="236">
        <v>0</v>
      </c>
      <c r="CU94" s="235">
        <v>0</v>
      </c>
      <c r="CV94" s="236">
        <v>0</v>
      </c>
      <c r="CW94" s="237">
        <v>0</v>
      </c>
    </row>
    <row r="95" spans="1:101" ht="16.5" thickBot="1">
      <c r="A95" s="312" t="s">
        <v>177</v>
      </c>
      <c r="B95" s="313" t="s">
        <v>103</v>
      </c>
      <c r="C95" s="314">
        <v>13703.6</v>
      </c>
      <c r="D95" s="315">
        <v>13.670000000000002</v>
      </c>
      <c r="E95" s="316">
        <v>4.33</v>
      </c>
      <c r="F95" s="316">
        <v>6.36</v>
      </c>
      <c r="G95" s="316">
        <v>1.79</v>
      </c>
      <c r="H95" s="316">
        <v>773.24</v>
      </c>
      <c r="I95" s="316">
        <v>510.40999999999997</v>
      </c>
      <c r="J95" s="316">
        <v>0</v>
      </c>
      <c r="K95" s="316">
        <v>0</v>
      </c>
      <c r="L95" s="316">
        <v>0</v>
      </c>
      <c r="M95" s="316">
        <v>47.739999999999995</v>
      </c>
      <c r="N95" s="316">
        <v>98.53</v>
      </c>
      <c r="O95" s="316">
        <v>2483.94</v>
      </c>
      <c r="P95" s="316">
        <v>58.58</v>
      </c>
      <c r="Q95" s="316">
        <v>9.81</v>
      </c>
      <c r="R95" s="316">
        <v>683.58999999999992</v>
      </c>
      <c r="S95" s="316">
        <v>53.650000000000006</v>
      </c>
      <c r="T95" s="314">
        <v>300.25</v>
      </c>
      <c r="U95" s="315">
        <v>1.67</v>
      </c>
      <c r="V95" s="316">
        <v>0</v>
      </c>
      <c r="W95" s="316">
        <v>19.89</v>
      </c>
      <c r="X95" s="316">
        <v>3.59</v>
      </c>
      <c r="Y95" s="316">
        <v>10.75</v>
      </c>
      <c r="Z95" s="316">
        <v>12.079999999999998</v>
      </c>
      <c r="AA95" s="316">
        <v>5.32</v>
      </c>
      <c r="AB95" s="316">
        <v>0</v>
      </c>
      <c r="AC95" s="316">
        <v>15.129999999999999</v>
      </c>
      <c r="AD95" s="316">
        <v>101.86</v>
      </c>
      <c r="AE95" s="316">
        <v>0</v>
      </c>
      <c r="AF95" s="316">
        <v>15.78</v>
      </c>
      <c r="AG95" s="316">
        <v>18.270000000000003</v>
      </c>
      <c r="AH95" s="316">
        <v>0</v>
      </c>
      <c r="AI95" s="316">
        <v>704.6</v>
      </c>
      <c r="AJ95" s="316">
        <v>46.709999999999994</v>
      </c>
      <c r="AK95" s="316">
        <v>0</v>
      </c>
      <c r="AL95" s="316">
        <v>26.060000000000002</v>
      </c>
      <c r="AM95" s="316">
        <v>95.41</v>
      </c>
      <c r="AN95" s="316">
        <v>0</v>
      </c>
      <c r="AO95" s="316">
        <v>661.31999999999994</v>
      </c>
      <c r="AP95" s="316">
        <v>1177.2999999999997</v>
      </c>
      <c r="AQ95" s="316">
        <v>0</v>
      </c>
      <c r="AR95" s="314">
        <v>44.7</v>
      </c>
      <c r="AS95" s="315">
        <v>133.24</v>
      </c>
      <c r="AT95" s="316">
        <v>454.63</v>
      </c>
      <c r="AU95" s="316">
        <v>110.25999999999999</v>
      </c>
      <c r="AV95" s="316">
        <v>0</v>
      </c>
      <c r="AW95" s="316">
        <v>30.12</v>
      </c>
      <c r="AX95" s="316">
        <v>42.2</v>
      </c>
      <c r="AY95" s="316">
        <v>100.12</v>
      </c>
      <c r="AZ95" s="316">
        <v>141.12</v>
      </c>
      <c r="BA95" s="316">
        <v>55.95</v>
      </c>
      <c r="BB95" s="314">
        <v>65.900000000000006</v>
      </c>
      <c r="BC95" s="315">
        <v>20.849999999999998</v>
      </c>
      <c r="BD95" s="316">
        <v>9.86</v>
      </c>
      <c r="BE95" s="316">
        <v>109.78999999999999</v>
      </c>
      <c r="BF95" s="316">
        <v>121.65</v>
      </c>
      <c r="BG95" s="316">
        <v>91.48</v>
      </c>
      <c r="BH95" s="316">
        <v>69.330000000000013</v>
      </c>
      <c r="BI95" s="316">
        <v>4.16</v>
      </c>
      <c r="BJ95" s="316">
        <v>140.72</v>
      </c>
      <c r="BK95" s="316">
        <v>27.509999999999998</v>
      </c>
      <c r="BL95" s="316">
        <v>11.08</v>
      </c>
      <c r="BM95" s="314">
        <v>309.2</v>
      </c>
      <c r="BN95" s="315">
        <v>13.15</v>
      </c>
      <c r="BO95" s="316">
        <v>22.22</v>
      </c>
      <c r="BP95" s="316">
        <v>88.809999999999988</v>
      </c>
      <c r="BQ95" s="316">
        <v>212.20000000000002</v>
      </c>
      <c r="BR95" s="316">
        <v>65.62</v>
      </c>
      <c r="BS95" s="316">
        <v>11.43</v>
      </c>
      <c r="BT95" s="316">
        <v>16.82</v>
      </c>
      <c r="BU95" s="316">
        <v>3.32</v>
      </c>
      <c r="BV95" s="316">
        <v>1.1000000000000001</v>
      </c>
      <c r="BW95" s="316">
        <v>11.48</v>
      </c>
      <c r="BX95" s="316">
        <v>287.93</v>
      </c>
      <c r="BY95" s="316">
        <v>1462.4499999999998</v>
      </c>
      <c r="BZ95" s="316">
        <v>282.09999999999997</v>
      </c>
      <c r="CA95" s="316">
        <v>320.78000000000003</v>
      </c>
      <c r="CB95" s="316">
        <v>825.0100000000001</v>
      </c>
      <c r="CC95" s="316">
        <v>23.68</v>
      </c>
      <c r="CD95" s="316">
        <v>0</v>
      </c>
      <c r="CE95" s="316">
        <v>0</v>
      </c>
      <c r="CF95" s="316">
        <v>0</v>
      </c>
      <c r="CG95" s="316">
        <v>0</v>
      </c>
      <c r="CH95" s="316">
        <v>0</v>
      </c>
      <c r="CI95" s="316">
        <v>0</v>
      </c>
      <c r="CJ95" s="316">
        <v>0</v>
      </c>
      <c r="CK95" s="316">
        <v>0</v>
      </c>
      <c r="CL95" s="316">
        <v>0</v>
      </c>
      <c r="CM95" s="316">
        <v>0</v>
      </c>
      <c r="CN95" s="316">
        <v>0</v>
      </c>
      <c r="CO95" s="316">
        <v>0</v>
      </c>
      <c r="CP95" s="316">
        <v>0</v>
      </c>
      <c r="CQ95" s="316">
        <v>0</v>
      </c>
      <c r="CR95" s="316">
        <v>0</v>
      </c>
      <c r="CS95" s="316">
        <v>0</v>
      </c>
      <c r="CT95" s="316">
        <v>0</v>
      </c>
      <c r="CU95" s="316">
        <v>0</v>
      </c>
      <c r="CV95" s="316">
        <v>0</v>
      </c>
      <c r="CW95" s="314">
        <v>0</v>
      </c>
    </row>
  </sheetData>
  <mergeCells count="115">
    <mergeCell ref="A1:C1"/>
    <mergeCell ref="A2:A4"/>
    <mergeCell ref="B2:B4"/>
    <mergeCell ref="C2:C4"/>
    <mergeCell ref="D2:D4"/>
    <mergeCell ref="E2:E4"/>
    <mergeCell ref="L2:L4"/>
    <mergeCell ref="M2:M4"/>
    <mergeCell ref="N2:N4"/>
    <mergeCell ref="O2:O4"/>
    <mergeCell ref="P2:P4"/>
    <mergeCell ref="Q2:Q4"/>
    <mergeCell ref="F2:F4"/>
    <mergeCell ref="G2:G4"/>
    <mergeCell ref="H2:H4"/>
    <mergeCell ref="I2:I4"/>
    <mergeCell ref="J2:J4"/>
    <mergeCell ref="K2:K4"/>
    <mergeCell ref="X2:X4"/>
    <mergeCell ref="Y2:Y4"/>
    <mergeCell ref="Z2:Z4"/>
    <mergeCell ref="AA2:AA4"/>
    <mergeCell ref="AB2:AB4"/>
    <mergeCell ref="AC2:AC4"/>
    <mergeCell ref="R2:R4"/>
    <mergeCell ref="S2:S4"/>
    <mergeCell ref="T2:T4"/>
    <mergeCell ref="U2:U4"/>
    <mergeCell ref="V2:V4"/>
    <mergeCell ref="W2:W4"/>
    <mergeCell ref="AJ2:AJ4"/>
    <mergeCell ref="AK2:AK4"/>
    <mergeCell ref="AL2:AL4"/>
    <mergeCell ref="AM2:AM4"/>
    <mergeCell ref="AN2:AN4"/>
    <mergeCell ref="AO2:AO4"/>
    <mergeCell ref="AD2:AD4"/>
    <mergeCell ref="AE2:AE4"/>
    <mergeCell ref="AF2:AF4"/>
    <mergeCell ref="AG2:AG4"/>
    <mergeCell ref="AH2:AH4"/>
    <mergeCell ref="AI2:AI4"/>
    <mergeCell ref="AV2:AV4"/>
    <mergeCell ref="AW2:AW4"/>
    <mergeCell ref="AX2:AX4"/>
    <mergeCell ref="AY2:AY4"/>
    <mergeCell ref="AZ2:AZ4"/>
    <mergeCell ref="BA2:BA4"/>
    <mergeCell ref="AP2:AP4"/>
    <mergeCell ref="AQ2:AQ4"/>
    <mergeCell ref="AR2:AR4"/>
    <mergeCell ref="AS2:AS4"/>
    <mergeCell ref="AT2:AT4"/>
    <mergeCell ref="AU2:AU4"/>
    <mergeCell ref="BH2:BH4"/>
    <mergeCell ref="BI2:BI4"/>
    <mergeCell ref="BJ2:BJ4"/>
    <mergeCell ref="BK2:BK4"/>
    <mergeCell ref="BL2:BL4"/>
    <mergeCell ref="BM2:BM4"/>
    <mergeCell ref="BB2:BB4"/>
    <mergeCell ref="BC2:BC4"/>
    <mergeCell ref="BD2:BD4"/>
    <mergeCell ref="BE2:BE4"/>
    <mergeCell ref="BF2:BF4"/>
    <mergeCell ref="BG2:BG4"/>
    <mergeCell ref="BT2:BT4"/>
    <mergeCell ref="BU2:BU4"/>
    <mergeCell ref="BV2:BV4"/>
    <mergeCell ref="BW2:BW4"/>
    <mergeCell ref="BX2:BX4"/>
    <mergeCell ref="BY2:BY4"/>
    <mergeCell ref="BN2:BN4"/>
    <mergeCell ref="BO2:BO4"/>
    <mergeCell ref="BP2:BP4"/>
    <mergeCell ref="BQ2:BQ4"/>
    <mergeCell ref="BR2:BR4"/>
    <mergeCell ref="BS2:BS4"/>
    <mergeCell ref="CF2:CF4"/>
    <mergeCell ref="CG2:CG4"/>
    <mergeCell ref="CH2:CH4"/>
    <mergeCell ref="CI2:CI4"/>
    <mergeCell ref="CJ2:CJ4"/>
    <mergeCell ref="CK2:CK4"/>
    <mergeCell ref="BZ2:BZ4"/>
    <mergeCell ref="CA2:CA4"/>
    <mergeCell ref="CB2:CB4"/>
    <mergeCell ref="CC2:CC4"/>
    <mergeCell ref="CD2:CD4"/>
    <mergeCell ref="CE2:CE4"/>
    <mergeCell ref="CR2:CR4"/>
    <mergeCell ref="CS2:CS4"/>
    <mergeCell ref="CT2:CT4"/>
    <mergeCell ref="CU2:CU4"/>
    <mergeCell ref="CV2:CV4"/>
    <mergeCell ref="CW2:CW4"/>
    <mergeCell ref="CL2:CL4"/>
    <mergeCell ref="CM2:CM4"/>
    <mergeCell ref="CN2:CN4"/>
    <mergeCell ref="CO2:CO4"/>
    <mergeCell ref="CP2:CP4"/>
    <mergeCell ref="CQ2:CQ4"/>
    <mergeCell ref="A67:A68"/>
    <mergeCell ref="A49:A50"/>
    <mergeCell ref="A57:A58"/>
    <mergeCell ref="A59:A60"/>
    <mergeCell ref="A61:A62"/>
    <mergeCell ref="A63:A64"/>
    <mergeCell ref="A65:A66"/>
    <mergeCell ref="A26:A27"/>
    <mergeCell ref="A28:A29"/>
    <mergeCell ref="A30:A31"/>
    <mergeCell ref="A32:A33"/>
    <mergeCell ref="A34:A35"/>
    <mergeCell ref="A43:A44"/>
  </mergeCells>
  <pageMargins left="0.2" right="0.18" top="0.28999999999999998" bottom="0.18" header="0.17" footer="0.17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W95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84" sqref="C84"/>
    </sheetView>
  </sheetViews>
  <sheetFormatPr defaultRowHeight="15"/>
  <cols>
    <col min="1" max="1" width="53.7109375" customWidth="1"/>
    <col min="2" max="2" width="15.140625" customWidth="1"/>
    <col min="3" max="3" width="12.85546875" customWidth="1"/>
  </cols>
  <sheetData>
    <row r="1" spans="1:101" ht="49.5" customHeight="1" thickBot="1">
      <c r="A1" s="479" t="s">
        <v>185</v>
      </c>
      <c r="B1" s="479"/>
      <c r="C1" s="479"/>
    </row>
    <row r="2" spans="1:101" ht="54.95" customHeight="1">
      <c r="A2" s="498" t="s">
        <v>1</v>
      </c>
      <c r="B2" s="500" t="s">
        <v>2</v>
      </c>
      <c r="C2" s="502" t="s">
        <v>3</v>
      </c>
      <c r="D2" s="494" t="s">
        <v>4</v>
      </c>
      <c r="E2" s="490" t="s">
        <v>5</v>
      </c>
      <c r="F2" s="490" t="s">
        <v>6</v>
      </c>
      <c r="G2" s="490" t="s">
        <v>7</v>
      </c>
      <c r="H2" s="490" t="s">
        <v>8</v>
      </c>
      <c r="I2" s="490" t="s">
        <v>9</v>
      </c>
      <c r="J2" s="490" t="s">
        <v>10</v>
      </c>
      <c r="K2" s="490" t="s">
        <v>11</v>
      </c>
      <c r="L2" s="490" t="s">
        <v>12</v>
      </c>
      <c r="M2" s="490" t="s">
        <v>13</v>
      </c>
      <c r="N2" s="490" t="s">
        <v>14</v>
      </c>
      <c r="O2" s="490" t="s">
        <v>15</v>
      </c>
      <c r="P2" s="490" t="s">
        <v>16</v>
      </c>
      <c r="Q2" s="490" t="s">
        <v>17</v>
      </c>
      <c r="R2" s="490" t="s">
        <v>18</v>
      </c>
      <c r="S2" s="490" t="s">
        <v>19</v>
      </c>
      <c r="T2" s="492" t="s">
        <v>20</v>
      </c>
      <c r="U2" s="494" t="s">
        <v>21</v>
      </c>
      <c r="V2" s="490" t="s">
        <v>22</v>
      </c>
      <c r="W2" s="490" t="s">
        <v>23</v>
      </c>
      <c r="X2" s="490" t="s">
        <v>24</v>
      </c>
      <c r="Y2" s="490" t="s">
        <v>25</v>
      </c>
      <c r="Z2" s="490" t="s">
        <v>26</v>
      </c>
      <c r="AA2" s="490" t="s">
        <v>27</v>
      </c>
      <c r="AB2" s="490" t="s">
        <v>28</v>
      </c>
      <c r="AC2" s="490" t="s">
        <v>29</v>
      </c>
      <c r="AD2" s="490" t="s">
        <v>30</v>
      </c>
      <c r="AE2" s="490" t="s">
        <v>31</v>
      </c>
      <c r="AF2" s="490" t="s">
        <v>32</v>
      </c>
      <c r="AG2" s="490" t="s">
        <v>33</v>
      </c>
      <c r="AH2" s="490" t="s">
        <v>34</v>
      </c>
      <c r="AI2" s="490" t="s">
        <v>35</v>
      </c>
      <c r="AJ2" s="490" t="s">
        <v>36</v>
      </c>
      <c r="AK2" s="490" t="s">
        <v>37</v>
      </c>
      <c r="AL2" s="490" t="s">
        <v>38</v>
      </c>
      <c r="AM2" s="490" t="s">
        <v>39</v>
      </c>
      <c r="AN2" s="490" t="s">
        <v>40</v>
      </c>
      <c r="AO2" s="490" t="s">
        <v>41</v>
      </c>
      <c r="AP2" s="490" t="s">
        <v>42</v>
      </c>
      <c r="AQ2" s="490" t="s">
        <v>43</v>
      </c>
      <c r="AR2" s="492" t="s">
        <v>44</v>
      </c>
      <c r="AS2" s="494" t="s">
        <v>45</v>
      </c>
      <c r="AT2" s="490" t="s">
        <v>46</v>
      </c>
      <c r="AU2" s="490" t="s">
        <v>47</v>
      </c>
      <c r="AV2" s="496" t="s">
        <v>48</v>
      </c>
      <c r="AW2" s="490" t="s">
        <v>49</v>
      </c>
      <c r="AX2" s="490" t="s">
        <v>50</v>
      </c>
      <c r="AY2" s="490" t="s">
        <v>51</v>
      </c>
      <c r="AZ2" s="490" t="s">
        <v>52</v>
      </c>
      <c r="BA2" s="490" t="s">
        <v>53</v>
      </c>
      <c r="BB2" s="492" t="s">
        <v>54</v>
      </c>
      <c r="BC2" s="494" t="s">
        <v>55</v>
      </c>
      <c r="BD2" s="490" t="s">
        <v>56</v>
      </c>
      <c r="BE2" s="490" t="s">
        <v>57</v>
      </c>
      <c r="BF2" s="490" t="s">
        <v>58</v>
      </c>
      <c r="BG2" s="490" t="s">
        <v>59</v>
      </c>
      <c r="BH2" s="490" t="s">
        <v>60</v>
      </c>
      <c r="BI2" s="490" t="s">
        <v>61</v>
      </c>
      <c r="BJ2" s="490" t="s">
        <v>62</v>
      </c>
      <c r="BK2" s="490" t="s">
        <v>63</v>
      </c>
      <c r="BL2" s="490" t="s">
        <v>64</v>
      </c>
      <c r="BM2" s="492" t="s">
        <v>65</v>
      </c>
      <c r="BN2" s="494" t="s">
        <v>66</v>
      </c>
      <c r="BO2" s="490" t="s">
        <v>67</v>
      </c>
      <c r="BP2" s="490" t="s">
        <v>68</v>
      </c>
      <c r="BQ2" s="490" t="s">
        <v>69</v>
      </c>
      <c r="BR2" s="490" t="s">
        <v>70</v>
      </c>
      <c r="BS2" s="490" t="s">
        <v>71</v>
      </c>
      <c r="BT2" s="490" t="s">
        <v>72</v>
      </c>
      <c r="BU2" s="490" t="s">
        <v>73</v>
      </c>
      <c r="BV2" s="490" t="s">
        <v>74</v>
      </c>
      <c r="BW2" s="490" t="s">
        <v>75</v>
      </c>
      <c r="BX2" s="490" t="s">
        <v>76</v>
      </c>
      <c r="BY2" s="490" t="s">
        <v>77</v>
      </c>
      <c r="BZ2" s="490" t="s">
        <v>78</v>
      </c>
      <c r="CA2" s="490" t="s">
        <v>79</v>
      </c>
      <c r="CB2" s="490" t="s">
        <v>80</v>
      </c>
      <c r="CC2" s="490" t="s">
        <v>81</v>
      </c>
      <c r="CD2" s="490" t="s">
        <v>82</v>
      </c>
      <c r="CE2" s="490" t="s">
        <v>83</v>
      </c>
      <c r="CF2" s="490" t="s">
        <v>84</v>
      </c>
      <c r="CG2" s="490" t="s">
        <v>85</v>
      </c>
      <c r="CH2" s="490" t="s">
        <v>86</v>
      </c>
      <c r="CI2" s="490" t="s">
        <v>87</v>
      </c>
      <c r="CJ2" s="490" t="s">
        <v>88</v>
      </c>
      <c r="CK2" s="490" t="s">
        <v>89</v>
      </c>
      <c r="CL2" s="490" t="s">
        <v>90</v>
      </c>
      <c r="CM2" s="490" t="s">
        <v>91</v>
      </c>
      <c r="CN2" s="490" t="s">
        <v>92</v>
      </c>
      <c r="CO2" s="490" t="s">
        <v>93</v>
      </c>
      <c r="CP2" s="490" t="s">
        <v>94</v>
      </c>
      <c r="CQ2" s="490" t="s">
        <v>95</v>
      </c>
      <c r="CR2" s="490" t="s">
        <v>96</v>
      </c>
      <c r="CS2" s="490" t="s">
        <v>97</v>
      </c>
      <c r="CT2" s="490" t="s">
        <v>98</v>
      </c>
      <c r="CU2" s="490" t="s">
        <v>99</v>
      </c>
      <c r="CV2" s="490" t="s">
        <v>100</v>
      </c>
      <c r="CW2" s="492" t="s">
        <v>101</v>
      </c>
    </row>
    <row r="3" spans="1:101" ht="54.95" customHeight="1">
      <c r="A3" s="499"/>
      <c r="B3" s="501"/>
      <c r="C3" s="503"/>
      <c r="D3" s="495"/>
      <c r="E3" s="491"/>
      <c r="F3" s="491"/>
      <c r="G3" s="491"/>
      <c r="H3" s="491"/>
      <c r="I3" s="491"/>
      <c r="J3" s="491"/>
      <c r="K3" s="491"/>
      <c r="L3" s="491"/>
      <c r="M3" s="491"/>
      <c r="N3" s="491"/>
      <c r="O3" s="491"/>
      <c r="P3" s="491"/>
      <c r="Q3" s="491"/>
      <c r="R3" s="491"/>
      <c r="S3" s="491"/>
      <c r="T3" s="493"/>
      <c r="U3" s="495"/>
      <c r="V3" s="491"/>
      <c r="W3" s="491"/>
      <c r="X3" s="491"/>
      <c r="Y3" s="491"/>
      <c r="Z3" s="491"/>
      <c r="AA3" s="491"/>
      <c r="AB3" s="491"/>
      <c r="AC3" s="491"/>
      <c r="AD3" s="491"/>
      <c r="AE3" s="491"/>
      <c r="AF3" s="491"/>
      <c r="AG3" s="491"/>
      <c r="AH3" s="491"/>
      <c r="AI3" s="491"/>
      <c r="AJ3" s="491"/>
      <c r="AK3" s="491"/>
      <c r="AL3" s="491"/>
      <c r="AM3" s="491"/>
      <c r="AN3" s="491"/>
      <c r="AO3" s="491"/>
      <c r="AP3" s="491"/>
      <c r="AQ3" s="491"/>
      <c r="AR3" s="493"/>
      <c r="AS3" s="495"/>
      <c r="AT3" s="491"/>
      <c r="AU3" s="491"/>
      <c r="AV3" s="497"/>
      <c r="AW3" s="491"/>
      <c r="AX3" s="491"/>
      <c r="AY3" s="491"/>
      <c r="AZ3" s="491"/>
      <c r="BA3" s="491"/>
      <c r="BB3" s="493"/>
      <c r="BC3" s="495"/>
      <c r="BD3" s="491"/>
      <c r="BE3" s="491"/>
      <c r="BF3" s="491"/>
      <c r="BG3" s="491"/>
      <c r="BH3" s="491"/>
      <c r="BI3" s="491"/>
      <c r="BJ3" s="491"/>
      <c r="BK3" s="491"/>
      <c r="BL3" s="491"/>
      <c r="BM3" s="493"/>
      <c r="BN3" s="495"/>
      <c r="BO3" s="491"/>
      <c r="BP3" s="491"/>
      <c r="BQ3" s="491"/>
      <c r="BR3" s="491"/>
      <c r="BS3" s="491"/>
      <c r="BT3" s="491"/>
      <c r="BU3" s="491"/>
      <c r="BV3" s="491"/>
      <c r="BW3" s="491"/>
      <c r="BX3" s="491"/>
      <c r="BY3" s="491"/>
      <c r="BZ3" s="491"/>
      <c r="CA3" s="491"/>
      <c r="CB3" s="491"/>
      <c r="CC3" s="491"/>
      <c r="CD3" s="491"/>
      <c r="CE3" s="491"/>
      <c r="CF3" s="491"/>
      <c r="CG3" s="491"/>
      <c r="CH3" s="491"/>
      <c r="CI3" s="491"/>
      <c r="CJ3" s="491"/>
      <c r="CK3" s="491"/>
      <c r="CL3" s="491"/>
      <c r="CM3" s="491"/>
      <c r="CN3" s="491"/>
      <c r="CO3" s="491"/>
      <c r="CP3" s="491"/>
      <c r="CQ3" s="491"/>
      <c r="CR3" s="491"/>
      <c r="CS3" s="491"/>
      <c r="CT3" s="491"/>
      <c r="CU3" s="491"/>
      <c r="CV3" s="491"/>
      <c r="CW3" s="493"/>
    </row>
    <row r="4" spans="1:101" ht="54.95" customHeight="1">
      <c r="A4" s="499"/>
      <c r="B4" s="501"/>
      <c r="C4" s="503"/>
      <c r="D4" s="495"/>
      <c r="E4" s="491"/>
      <c r="F4" s="491"/>
      <c r="G4" s="491"/>
      <c r="H4" s="491"/>
      <c r="I4" s="491"/>
      <c r="J4" s="491"/>
      <c r="K4" s="491"/>
      <c r="L4" s="491"/>
      <c r="M4" s="491"/>
      <c r="N4" s="491"/>
      <c r="O4" s="491"/>
      <c r="P4" s="491"/>
      <c r="Q4" s="491"/>
      <c r="R4" s="491"/>
      <c r="S4" s="491"/>
      <c r="T4" s="493"/>
      <c r="U4" s="495"/>
      <c r="V4" s="491"/>
      <c r="W4" s="491"/>
      <c r="X4" s="491"/>
      <c r="Y4" s="491"/>
      <c r="Z4" s="491"/>
      <c r="AA4" s="491"/>
      <c r="AB4" s="491"/>
      <c r="AC4" s="491"/>
      <c r="AD4" s="491"/>
      <c r="AE4" s="491"/>
      <c r="AF4" s="491"/>
      <c r="AG4" s="491"/>
      <c r="AH4" s="491"/>
      <c r="AI4" s="491"/>
      <c r="AJ4" s="491"/>
      <c r="AK4" s="491"/>
      <c r="AL4" s="491"/>
      <c r="AM4" s="491"/>
      <c r="AN4" s="491"/>
      <c r="AO4" s="491"/>
      <c r="AP4" s="491"/>
      <c r="AQ4" s="491"/>
      <c r="AR4" s="493"/>
      <c r="AS4" s="495"/>
      <c r="AT4" s="491"/>
      <c r="AU4" s="491"/>
      <c r="AV4" s="497"/>
      <c r="AW4" s="491"/>
      <c r="AX4" s="491"/>
      <c r="AY4" s="491"/>
      <c r="AZ4" s="491"/>
      <c r="BA4" s="491"/>
      <c r="BB4" s="493"/>
      <c r="BC4" s="495"/>
      <c r="BD4" s="491"/>
      <c r="BE4" s="491"/>
      <c r="BF4" s="491"/>
      <c r="BG4" s="491"/>
      <c r="BH4" s="491"/>
      <c r="BI4" s="491"/>
      <c r="BJ4" s="491"/>
      <c r="BK4" s="491"/>
      <c r="BL4" s="491"/>
      <c r="BM4" s="493"/>
      <c r="BN4" s="495"/>
      <c r="BO4" s="491"/>
      <c r="BP4" s="491"/>
      <c r="BQ4" s="491"/>
      <c r="BR4" s="491"/>
      <c r="BS4" s="491"/>
      <c r="BT4" s="491"/>
      <c r="BU4" s="491"/>
      <c r="BV4" s="491"/>
      <c r="BW4" s="491"/>
      <c r="BX4" s="491"/>
      <c r="BY4" s="491"/>
      <c r="BZ4" s="491"/>
      <c r="CA4" s="491"/>
      <c r="CB4" s="491"/>
      <c r="CC4" s="491"/>
      <c r="CD4" s="491"/>
      <c r="CE4" s="491"/>
      <c r="CF4" s="491"/>
      <c r="CG4" s="491"/>
      <c r="CH4" s="491"/>
      <c r="CI4" s="491"/>
      <c r="CJ4" s="491"/>
      <c r="CK4" s="491"/>
      <c r="CL4" s="491"/>
      <c r="CM4" s="491"/>
      <c r="CN4" s="491"/>
      <c r="CO4" s="491"/>
      <c r="CP4" s="491"/>
      <c r="CQ4" s="491"/>
      <c r="CR4" s="491"/>
      <c r="CS4" s="491"/>
      <c r="CT4" s="491"/>
      <c r="CU4" s="491"/>
      <c r="CV4" s="491"/>
      <c r="CW4" s="493"/>
    </row>
    <row r="5" spans="1:101" ht="9.75" customHeight="1">
      <c r="A5" s="401"/>
      <c r="B5" s="402"/>
      <c r="C5" s="403"/>
      <c r="D5" s="400"/>
      <c r="E5" s="398"/>
      <c r="F5" s="398"/>
      <c r="G5" s="398"/>
      <c r="H5" s="398"/>
      <c r="I5" s="398"/>
      <c r="J5" s="398"/>
      <c r="K5" s="398"/>
      <c r="L5" s="398"/>
      <c r="M5" s="398"/>
      <c r="N5" s="398"/>
      <c r="O5" s="398"/>
      <c r="P5" s="398"/>
      <c r="Q5" s="398"/>
      <c r="R5" s="398"/>
      <c r="S5" s="398"/>
      <c r="T5" s="399"/>
      <c r="U5" s="400"/>
      <c r="V5" s="398"/>
      <c r="W5" s="398"/>
      <c r="X5" s="398"/>
      <c r="Y5" s="398"/>
      <c r="Z5" s="398"/>
      <c r="AA5" s="398"/>
      <c r="AB5" s="398"/>
      <c r="AC5" s="398"/>
      <c r="AD5" s="398"/>
      <c r="AE5" s="398"/>
      <c r="AF5" s="398"/>
      <c r="AG5" s="398"/>
      <c r="AH5" s="398"/>
      <c r="AI5" s="398"/>
      <c r="AJ5" s="398"/>
      <c r="AK5" s="398"/>
      <c r="AL5" s="398"/>
      <c r="AM5" s="398"/>
      <c r="AN5" s="398"/>
      <c r="AO5" s="398"/>
      <c r="AP5" s="398"/>
      <c r="AQ5" s="398"/>
      <c r="AR5" s="399"/>
      <c r="AS5" s="400"/>
      <c r="AT5" s="398"/>
      <c r="AU5" s="398"/>
      <c r="AV5" s="398"/>
      <c r="AW5" s="398"/>
      <c r="AX5" s="398"/>
      <c r="AY5" s="398"/>
      <c r="AZ5" s="398"/>
      <c r="BA5" s="398"/>
      <c r="BB5" s="399"/>
      <c r="BC5" s="400"/>
      <c r="BD5" s="398"/>
      <c r="BE5" s="398"/>
      <c r="BF5" s="398"/>
      <c r="BG5" s="398"/>
      <c r="BH5" s="398"/>
      <c r="BI5" s="398"/>
      <c r="BJ5" s="398"/>
      <c r="BK5" s="398"/>
      <c r="BL5" s="398"/>
      <c r="BM5" s="399"/>
      <c r="BN5" s="400"/>
      <c r="BO5" s="398"/>
      <c r="BP5" s="398"/>
      <c r="BQ5" s="398"/>
      <c r="BR5" s="398"/>
      <c r="BS5" s="398"/>
      <c r="BT5" s="398"/>
      <c r="BU5" s="398"/>
      <c r="BV5" s="398"/>
      <c r="BW5" s="398"/>
      <c r="BX5" s="398"/>
      <c r="BY5" s="398"/>
      <c r="BZ5" s="398"/>
      <c r="CA5" s="398"/>
      <c r="CB5" s="398"/>
      <c r="CC5" s="398"/>
      <c r="CD5" s="398"/>
      <c r="CE5" s="398"/>
      <c r="CF5" s="398"/>
      <c r="CG5" s="398"/>
      <c r="CH5" s="398"/>
      <c r="CI5" s="398"/>
      <c r="CJ5" s="398"/>
      <c r="CK5" s="398"/>
      <c r="CL5" s="398"/>
      <c r="CM5" s="398"/>
      <c r="CN5" s="398"/>
      <c r="CO5" s="398"/>
      <c r="CP5" s="398"/>
      <c r="CQ5" s="398"/>
      <c r="CR5" s="398"/>
      <c r="CS5" s="398"/>
      <c r="CT5" s="398"/>
      <c r="CU5" s="398"/>
      <c r="CV5" s="398"/>
      <c r="CW5" s="399"/>
    </row>
    <row r="6" spans="1:101" ht="15.75">
      <c r="A6" s="219" t="s">
        <v>102</v>
      </c>
      <c r="B6" s="220" t="s">
        <v>103</v>
      </c>
      <c r="C6" s="221">
        <v>9656.15</v>
      </c>
      <c r="D6" s="221">
        <v>0</v>
      </c>
      <c r="E6" s="221">
        <v>0</v>
      </c>
      <c r="F6" s="221">
        <v>221.42999999999998</v>
      </c>
      <c r="G6" s="221">
        <v>0</v>
      </c>
      <c r="H6" s="221">
        <v>0</v>
      </c>
      <c r="I6" s="221">
        <v>0</v>
      </c>
      <c r="J6" s="221">
        <v>0</v>
      </c>
      <c r="K6" s="221">
        <v>0</v>
      </c>
      <c r="L6" s="221">
        <v>0</v>
      </c>
      <c r="M6" s="221">
        <v>0</v>
      </c>
      <c r="N6" s="221">
        <v>314.40999999999997</v>
      </c>
      <c r="O6" s="221">
        <v>36.130000000000003</v>
      </c>
      <c r="P6" s="221">
        <v>0</v>
      </c>
      <c r="Q6" s="221">
        <v>0</v>
      </c>
      <c r="R6" s="221">
        <v>0</v>
      </c>
      <c r="S6" s="221">
        <v>0</v>
      </c>
      <c r="T6" s="221">
        <v>6.43</v>
      </c>
      <c r="U6" s="221">
        <v>29.57</v>
      </c>
      <c r="V6" s="221">
        <v>0</v>
      </c>
      <c r="W6" s="221">
        <v>33.81</v>
      </c>
      <c r="X6" s="221">
        <v>54.34</v>
      </c>
      <c r="Y6" s="221">
        <v>682.18000000000006</v>
      </c>
      <c r="Z6" s="221">
        <v>0</v>
      </c>
      <c r="AA6" s="221">
        <v>0</v>
      </c>
      <c r="AB6" s="221">
        <v>0</v>
      </c>
      <c r="AC6" s="221">
        <v>0</v>
      </c>
      <c r="AD6" s="221">
        <v>0</v>
      </c>
      <c r="AE6" s="221">
        <v>1195.4099999999999</v>
      </c>
      <c r="AF6" s="221">
        <v>0</v>
      </c>
      <c r="AG6" s="221">
        <v>0</v>
      </c>
      <c r="AH6" s="221">
        <v>0</v>
      </c>
      <c r="AI6" s="221">
        <v>0</v>
      </c>
      <c r="AJ6" s="221">
        <v>346.82</v>
      </c>
      <c r="AK6" s="221">
        <v>805.32999999999993</v>
      </c>
      <c r="AL6" s="221">
        <v>0</v>
      </c>
      <c r="AM6" s="221">
        <v>0</v>
      </c>
      <c r="AN6" s="221">
        <v>0</v>
      </c>
      <c r="AO6" s="221">
        <v>13.520000000000001</v>
      </c>
      <c r="AP6" s="221">
        <v>647.76</v>
      </c>
      <c r="AQ6" s="221">
        <v>0</v>
      </c>
      <c r="AR6" s="221">
        <v>0</v>
      </c>
      <c r="AS6" s="221">
        <v>390.09000000000003</v>
      </c>
      <c r="AT6" s="221">
        <v>276.72000000000003</v>
      </c>
      <c r="AU6" s="221">
        <v>1.44</v>
      </c>
      <c r="AV6" s="221">
        <v>0</v>
      </c>
      <c r="AW6" s="221">
        <v>3.27</v>
      </c>
      <c r="AX6" s="221">
        <v>1670.68</v>
      </c>
      <c r="AY6" s="221">
        <v>468.72999999999996</v>
      </c>
      <c r="AZ6" s="221">
        <v>0</v>
      </c>
      <c r="BA6" s="221">
        <v>7</v>
      </c>
      <c r="BB6" s="221">
        <v>7</v>
      </c>
      <c r="BC6" s="221">
        <v>567.62</v>
      </c>
      <c r="BD6" s="221">
        <v>0</v>
      </c>
      <c r="BE6" s="221">
        <v>403.43</v>
      </c>
      <c r="BF6" s="221">
        <v>0</v>
      </c>
      <c r="BG6" s="221">
        <v>0</v>
      </c>
      <c r="BH6" s="221">
        <v>0</v>
      </c>
      <c r="BI6" s="221">
        <v>0</v>
      </c>
      <c r="BJ6" s="221">
        <v>99.29</v>
      </c>
      <c r="BK6" s="221">
        <v>336.74</v>
      </c>
      <c r="BL6" s="221">
        <v>253.27</v>
      </c>
      <c r="BM6" s="221">
        <v>14.45</v>
      </c>
      <c r="BN6" s="221">
        <v>0</v>
      </c>
      <c r="BO6" s="221">
        <v>0</v>
      </c>
      <c r="BP6" s="221">
        <v>0</v>
      </c>
      <c r="BQ6" s="221">
        <v>0</v>
      </c>
      <c r="BR6" s="221">
        <v>0</v>
      </c>
      <c r="BS6" s="221">
        <v>49.18</v>
      </c>
      <c r="BT6" s="221">
        <v>0</v>
      </c>
      <c r="BU6" s="221">
        <v>0</v>
      </c>
      <c r="BV6" s="221">
        <v>0</v>
      </c>
      <c r="BW6" s="221">
        <v>0</v>
      </c>
      <c r="BX6" s="221">
        <v>0</v>
      </c>
      <c r="BY6" s="221">
        <v>72.260000000000005</v>
      </c>
      <c r="BZ6" s="221">
        <v>0</v>
      </c>
      <c r="CA6" s="221">
        <v>0</v>
      </c>
      <c r="CB6" s="221">
        <v>0</v>
      </c>
      <c r="CC6" s="221">
        <v>0</v>
      </c>
      <c r="CD6" s="221">
        <v>0</v>
      </c>
      <c r="CE6" s="221">
        <v>0</v>
      </c>
      <c r="CF6" s="221">
        <v>0</v>
      </c>
      <c r="CG6" s="221">
        <v>0</v>
      </c>
      <c r="CH6" s="221">
        <v>0</v>
      </c>
      <c r="CI6" s="221">
        <v>0</v>
      </c>
      <c r="CJ6" s="221">
        <v>0</v>
      </c>
      <c r="CK6" s="221">
        <v>0</v>
      </c>
      <c r="CL6" s="221">
        <v>0</v>
      </c>
      <c r="CM6" s="221">
        <v>0</v>
      </c>
      <c r="CN6" s="221">
        <v>0</v>
      </c>
      <c r="CO6" s="221">
        <v>0</v>
      </c>
      <c r="CP6" s="221">
        <v>0</v>
      </c>
      <c r="CQ6" s="221">
        <v>0</v>
      </c>
      <c r="CR6" s="221">
        <v>0</v>
      </c>
      <c r="CS6" s="221">
        <v>0</v>
      </c>
      <c r="CT6" s="221">
        <v>647.84</v>
      </c>
      <c r="CU6" s="221">
        <v>0</v>
      </c>
      <c r="CV6" s="221">
        <v>0</v>
      </c>
      <c r="CW6" s="221">
        <v>0</v>
      </c>
    </row>
    <row r="7" spans="1:101" ht="15.75">
      <c r="A7" s="222" t="s">
        <v>104</v>
      </c>
      <c r="B7" s="223" t="s">
        <v>105</v>
      </c>
      <c r="C7" s="224"/>
      <c r="D7" s="225"/>
      <c r="E7" s="226"/>
      <c r="F7" s="226"/>
      <c r="G7" s="226"/>
      <c r="H7" s="226"/>
      <c r="I7" s="226"/>
      <c r="J7" s="226"/>
      <c r="K7" s="226"/>
      <c r="L7" s="226"/>
      <c r="M7" s="226"/>
      <c r="N7" s="226"/>
      <c r="O7" s="226"/>
      <c r="P7" s="226"/>
      <c r="Q7" s="226"/>
      <c r="R7" s="226"/>
      <c r="S7" s="226"/>
      <c r="T7" s="224"/>
      <c r="U7" s="225"/>
      <c r="V7" s="226"/>
      <c r="W7" s="226"/>
      <c r="X7" s="226"/>
      <c r="Y7" s="226"/>
      <c r="Z7" s="226"/>
      <c r="AA7" s="226"/>
      <c r="AB7" s="226"/>
      <c r="AC7" s="226"/>
      <c r="AD7" s="226"/>
      <c r="AE7" s="226"/>
      <c r="AF7" s="226"/>
      <c r="AG7" s="226"/>
      <c r="AH7" s="226"/>
      <c r="AI7" s="226"/>
      <c r="AJ7" s="226"/>
      <c r="AK7" s="226"/>
      <c r="AL7" s="226"/>
      <c r="AM7" s="226"/>
      <c r="AN7" s="226"/>
      <c r="AO7" s="226"/>
      <c r="AP7" s="226"/>
      <c r="AQ7" s="226"/>
      <c r="AR7" s="224"/>
      <c r="AS7" s="225"/>
      <c r="AT7" s="226"/>
      <c r="AU7" s="226"/>
      <c r="AV7" s="226"/>
      <c r="AW7" s="226"/>
      <c r="AX7" s="226"/>
      <c r="AY7" s="226"/>
      <c r="AZ7" s="226"/>
      <c r="BA7" s="226"/>
      <c r="BB7" s="224"/>
      <c r="BC7" s="225"/>
      <c r="BD7" s="226"/>
      <c r="BE7" s="412">
        <v>1</v>
      </c>
      <c r="BF7" s="226"/>
      <c r="BG7" s="226"/>
      <c r="BH7" s="226"/>
      <c r="BI7" s="226"/>
      <c r="BJ7" s="226"/>
      <c r="BK7" s="226"/>
      <c r="BL7" s="226"/>
      <c r="BM7" s="224"/>
      <c r="BN7" s="225"/>
      <c r="BO7" s="226"/>
      <c r="BP7" s="226"/>
      <c r="BQ7" s="226"/>
      <c r="BR7" s="226"/>
      <c r="BS7" s="226"/>
      <c r="BT7" s="226"/>
      <c r="BU7" s="226"/>
      <c r="BV7" s="226"/>
      <c r="BW7" s="226"/>
      <c r="BX7" s="226"/>
      <c r="BY7" s="412">
        <v>1</v>
      </c>
      <c r="BZ7" s="226"/>
      <c r="CA7" s="226"/>
      <c r="CB7" s="226"/>
      <c r="CC7" s="226"/>
      <c r="CD7" s="226"/>
      <c r="CE7" s="226"/>
      <c r="CF7" s="226"/>
      <c r="CG7" s="226"/>
      <c r="CH7" s="226"/>
      <c r="CI7" s="226"/>
      <c r="CJ7" s="226"/>
      <c r="CK7" s="226"/>
      <c r="CL7" s="226"/>
      <c r="CM7" s="226"/>
      <c r="CN7" s="226"/>
      <c r="CO7" s="226"/>
      <c r="CP7" s="226"/>
      <c r="CQ7" s="226"/>
      <c r="CR7" s="226"/>
      <c r="CS7" s="226"/>
      <c r="CT7" s="226"/>
      <c r="CU7" s="226"/>
      <c r="CV7" s="226"/>
      <c r="CW7" s="224"/>
    </row>
    <row r="8" spans="1:101" ht="15.75">
      <c r="A8" s="227" t="s">
        <v>106</v>
      </c>
      <c r="B8" s="223" t="s">
        <v>107</v>
      </c>
      <c r="C8" s="224">
        <v>0.44500000000000006</v>
      </c>
      <c r="D8" s="225">
        <v>0</v>
      </c>
      <c r="E8" s="226">
        <v>0</v>
      </c>
      <c r="F8" s="226">
        <v>0</v>
      </c>
      <c r="G8" s="226">
        <v>0</v>
      </c>
      <c r="H8" s="226">
        <v>0</v>
      </c>
      <c r="I8" s="226">
        <v>0</v>
      </c>
      <c r="J8" s="226">
        <v>0</v>
      </c>
      <c r="K8" s="226">
        <v>0</v>
      </c>
      <c r="L8" s="226">
        <v>0</v>
      </c>
      <c r="M8" s="226">
        <v>0</v>
      </c>
      <c r="N8" s="226">
        <v>0</v>
      </c>
      <c r="O8" s="226">
        <v>0.05</v>
      </c>
      <c r="P8" s="226">
        <v>0</v>
      </c>
      <c r="Q8" s="226">
        <v>0</v>
      </c>
      <c r="R8" s="226">
        <v>0</v>
      </c>
      <c r="S8" s="226">
        <v>0</v>
      </c>
      <c r="T8" s="224">
        <v>0</v>
      </c>
      <c r="U8" s="225">
        <v>0</v>
      </c>
      <c r="V8" s="226">
        <v>0</v>
      </c>
      <c r="W8" s="226">
        <v>0</v>
      </c>
      <c r="X8" s="226">
        <v>0</v>
      </c>
      <c r="Y8" s="226">
        <v>0</v>
      </c>
      <c r="Z8" s="226">
        <v>0</v>
      </c>
      <c r="AA8" s="226">
        <v>0</v>
      </c>
      <c r="AB8" s="226">
        <v>0</v>
      </c>
      <c r="AC8" s="226">
        <v>0</v>
      </c>
      <c r="AD8" s="226">
        <v>0</v>
      </c>
      <c r="AE8" s="226">
        <v>0</v>
      </c>
      <c r="AF8" s="226">
        <v>0</v>
      </c>
      <c r="AG8" s="226">
        <v>0</v>
      </c>
      <c r="AH8" s="226">
        <v>0</v>
      </c>
      <c r="AI8" s="226">
        <v>0</v>
      </c>
      <c r="AJ8" s="226">
        <v>0</v>
      </c>
      <c r="AK8" s="226">
        <v>0</v>
      </c>
      <c r="AL8" s="226">
        <v>0</v>
      </c>
      <c r="AM8" s="226">
        <v>0</v>
      </c>
      <c r="AN8" s="226">
        <v>0</v>
      </c>
      <c r="AO8" s="226">
        <v>1E-3</v>
      </c>
      <c r="AP8" s="226">
        <v>0</v>
      </c>
      <c r="AQ8" s="226">
        <v>0</v>
      </c>
      <c r="AR8" s="224">
        <v>0</v>
      </c>
      <c r="AS8" s="225">
        <v>0</v>
      </c>
      <c r="AT8" s="226">
        <v>0</v>
      </c>
      <c r="AU8" s="226">
        <v>2E-3</v>
      </c>
      <c r="AV8" s="226">
        <v>0</v>
      </c>
      <c r="AW8" s="226">
        <v>0</v>
      </c>
      <c r="AX8" s="226">
        <v>0</v>
      </c>
      <c r="AY8" s="226">
        <v>0.27</v>
      </c>
      <c r="AZ8" s="226">
        <v>0</v>
      </c>
      <c r="BA8" s="226">
        <v>0</v>
      </c>
      <c r="BB8" s="224">
        <v>0</v>
      </c>
      <c r="BC8" s="225">
        <v>0</v>
      </c>
      <c r="BD8" s="226">
        <v>0</v>
      </c>
      <c r="BE8" s="226">
        <v>2E-3</v>
      </c>
      <c r="BF8" s="226">
        <v>0</v>
      </c>
      <c r="BG8" s="226">
        <v>0</v>
      </c>
      <c r="BH8" s="226">
        <v>0</v>
      </c>
      <c r="BI8" s="226">
        <v>0</v>
      </c>
      <c r="BJ8" s="226">
        <v>0</v>
      </c>
      <c r="BK8" s="226">
        <v>0</v>
      </c>
      <c r="BL8" s="226">
        <v>0</v>
      </c>
      <c r="BM8" s="224">
        <v>0.02</v>
      </c>
      <c r="BN8" s="225">
        <v>0</v>
      </c>
      <c r="BO8" s="226">
        <v>0</v>
      </c>
      <c r="BP8" s="226">
        <v>0</v>
      </c>
      <c r="BQ8" s="226">
        <v>0</v>
      </c>
      <c r="BR8" s="226">
        <v>0</v>
      </c>
      <c r="BS8" s="226">
        <v>0</v>
      </c>
      <c r="BT8" s="226">
        <v>0</v>
      </c>
      <c r="BU8" s="226">
        <v>0</v>
      </c>
      <c r="BV8" s="226">
        <v>0</v>
      </c>
      <c r="BW8" s="226">
        <v>0</v>
      </c>
      <c r="BX8" s="226">
        <v>0</v>
      </c>
      <c r="BY8" s="226">
        <v>0.1</v>
      </c>
      <c r="BZ8" s="226">
        <v>0</v>
      </c>
      <c r="CA8" s="226">
        <v>0</v>
      </c>
      <c r="CB8" s="226">
        <v>0</v>
      </c>
      <c r="CC8" s="226">
        <v>0</v>
      </c>
      <c r="CD8" s="226">
        <v>0</v>
      </c>
      <c r="CE8" s="226">
        <v>0</v>
      </c>
      <c r="CF8" s="226">
        <v>0</v>
      </c>
      <c r="CG8" s="226">
        <v>0</v>
      </c>
      <c r="CH8" s="226">
        <v>0</v>
      </c>
      <c r="CI8" s="226">
        <v>0</v>
      </c>
      <c r="CJ8" s="226">
        <v>0</v>
      </c>
      <c r="CK8" s="226">
        <v>0</v>
      </c>
      <c r="CL8" s="226">
        <v>0</v>
      </c>
      <c r="CM8" s="226">
        <v>0</v>
      </c>
      <c r="CN8" s="226">
        <v>0</v>
      </c>
      <c r="CO8" s="226">
        <v>0</v>
      </c>
      <c r="CP8" s="226">
        <v>0</v>
      </c>
      <c r="CQ8" s="226">
        <v>0</v>
      </c>
      <c r="CR8" s="226">
        <v>0</v>
      </c>
      <c r="CS8" s="226">
        <v>0</v>
      </c>
      <c r="CT8" s="226">
        <v>0</v>
      </c>
      <c r="CU8" s="226">
        <v>0</v>
      </c>
      <c r="CV8" s="226">
        <v>0</v>
      </c>
      <c r="CW8" s="224">
        <v>0</v>
      </c>
    </row>
    <row r="9" spans="1:101" ht="15.75">
      <c r="A9" s="227"/>
      <c r="B9" s="223" t="s">
        <v>103</v>
      </c>
      <c r="C9" s="228">
        <v>321.53999999999996</v>
      </c>
      <c r="D9" s="229">
        <v>0</v>
      </c>
      <c r="E9" s="230">
        <v>0</v>
      </c>
      <c r="F9" s="230">
        <v>0</v>
      </c>
      <c r="G9" s="230">
        <v>0</v>
      </c>
      <c r="H9" s="230">
        <v>0</v>
      </c>
      <c r="I9" s="230">
        <v>0</v>
      </c>
      <c r="J9" s="230">
        <v>0</v>
      </c>
      <c r="K9" s="230">
        <v>0</v>
      </c>
      <c r="L9" s="230">
        <v>0</v>
      </c>
      <c r="M9" s="230">
        <v>0</v>
      </c>
      <c r="N9" s="230">
        <v>0</v>
      </c>
      <c r="O9" s="230">
        <v>36.130000000000003</v>
      </c>
      <c r="P9" s="230">
        <v>0</v>
      </c>
      <c r="Q9" s="230">
        <v>0</v>
      </c>
      <c r="R9" s="230">
        <v>0</v>
      </c>
      <c r="S9" s="230">
        <v>0</v>
      </c>
      <c r="T9" s="228">
        <v>0</v>
      </c>
      <c r="U9" s="229">
        <v>0</v>
      </c>
      <c r="V9" s="230">
        <v>0</v>
      </c>
      <c r="W9" s="230">
        <v>0</v>
      </c>
      <c r="X9" s="230">
        <v>0</v>
      </c>
      <c r="Y9" s="230">
        <v>0</v>
      </c>
      <c r="Z9" s="230">
        <v>0</v>
      </c>
      <c r="AA9" s="230">
        <v>0</v>
      </c>
      <c r="AB9" s="230">
        <v>0</v>
      </c>
      <c r="AC9" s="230">
        <v>0</v>
      </c>
      <c r="AD9" s="230">
        <v>0</v>
      </c>
      <c r="AE9" s="230">
        <v>0</v>
      </c>
      <c r="AF9" s="230">
        <v>0</v>
      </c>
      <c r="AG9" s="230">
        <v>0</v>
      </c>
      <c r="AH9" s="230">
        <v>0</v>
      </c>
      <c r="AI9" s="230">
        <v>0</v>
      </c>
      <c r="AJ9" s="230">
        <v>0</v>
      </c>
      <c r="AK9" s="230">
        <v>0</v>
      </c>
      <c r="AL9" s="230">
        <v>0</v>
      </c>
      <c r="AM9" s="230">
        <v>0</v>
      </c>
      <c r="AN9" s="230">
        <v>0</v>
      </c>
      <c r="AO9" s="230">
        <v>0.72</v>
      </c>
      <c r="AP9" s="230">
        <v>0</v>
      </c>
      <c r="AQ9" s="230">
        <v>0</v>
      </c>
      <c r="AR9" s="228">
        <v>0</v>
      </c>
      <c r="AS9" s="229">
        <v>0</v>
      </c>
      <c r="AT9" s="230">
        <v>0</v>
      </c>
      <c r="AU9" s="230">
        <v>1.44</v>
      </c>
      <c r="AV9" s="230">
        <v>0</v>
      </c>
      <c r="AW9" s="230">
        <v>0</v>
      </c>
      <c r="AX9" s="230">
        <v>0</v>
      </c>
      <c r="AY9" s="230">
        <v>195.1</v>
      </c>
      <c r="AZ9" s="230">
        <v>0</v>
      </c>
      <c r="BA9" s="230">
        <v>0</v>
      </c>
      <c r="BB9" s="228">
        <v>0</v>
      </c>
      <c r="BC9" s="229">
        <v>0</v>
      </c>
      <c r="BD9" s="230">
        <v>0</v>
      </c>
      <c r="BE9" s="230">
        <v>1.44</v>
      </c>
      <c r="BF9" s="230">
        <v>0</v>
      </c>
      <c r="BG9" s="230">
        <v>0</v>
      </c>
      <c r="BH9" s="230">
        <v>0</v>
      </c>
      <c r="BI9" s="230">
        <v>0</v>
      </c>
      <c r="BJ9" s="230">
        <v>0</v>
      </c>
      <c r="BK9" s="230">
        <v>0</v>
      </c>
      <c r="BL9" s="230">
        <v>0</v>
      </c>
      <c r="BM9" s="228">
        <v>14.45</v>
      </c>
      <c r="BN9" s="229">
        <v>0</v>
      </c>
      <c r="BO9" s="230">
        <v>0</v>
      </c>
      <c r="BP9" s="230">
        <v>0</v>
      </c>
      <c r="BQ9" s="230">
        <v>0</v>
      </c>
      <c r="BR9" s="230">
        <v>0</v>
      </c>
      <c r="BS9" s="230">
        <v>0</v>
      </c>
      <c r="BT9" s="230">
        <v>0</v>
      </c>
      <c r="BU9" s="230">
        <v>0</v>
      </c>
      <c r="BV9" s="230">
        <v>0</v>
      </c>
      <c r="BW9" s="230">
        <v>0</v>
      </c>
      <c r="BX9" s="230">
        <v>0</v>
      </c>
      <c r="BY9" s="230">
        <v>72.260000000000005</v>
      </c>
      <c r="BZ9" s="230">
        <v>0</v>
      </c>
      <c r="CA9" s="230">
        <v>0</v>
      </c>
      <c r="CB9" s="230">
        <v>0</v>
      </c>
      <c r="CC9" s="230">
        <v>0</v>
      </c>
      <c r="CD9" s="230">
        <v>0</v>
      </c>
      <c r="CE9" s="230">
        <v>0</v>
      </c>
      <c r="CF9" s="230">
        <v>0</v>
      </c>
      <c r="CG9" s="230">
        <v>0</v>
      </c>
      <c r="CH9" s="230">
        <v>0</v>
      </c>
      <c r="CI9" s="230">
        <v>0</v>
      </c>
      <c r="CJ9" s="230">
        <v>0</v>
      </c>
      <c r="CK9" s="230">
        <v>0</v>
      </c>
      <c r="CL9" s="230">
        <v>0</v>
      </c>
      <c r="CM9" s="230">
        <v>0</v>
      </c>
      <c r="CN9" s="230">
        <v>0</v>
      </c>
      <c r="CO9" s="230">
        <v>0</v>
      </c>
      <c r="CP9" s="230">
        <v>0</v>
      </c>
      <c r="CQ9" s="230">
        <v>0</v>
      </c>
      <c r="CR9" s="230">
        <v>0</v>
      </c>
      <c r="CS9" s="230">
        <v>0</v>
      </c>
      <c r="CT9" s="230">
        <v>0</v>
      </c>
      <c r="CU9" s="230">
        <v>0</v>
      </c>
      <c r="CV9" s="230">
        <v>0</v>
      </c>
      <c r="CW9" s="228">
        <v>0</v>
      </c>
    </row>
    <row r="10" spans="1:101" ht="15.75">
      <c r="A10" s="231" t="s">
        <v>108</v>
      </c>
      <c r="B10" s="232" t="s">
        <v>107</v>
      </c>
      <c r="C10" s="233">
        <v>0</v>
      </c>
      <c r="D10" s="234"/>
      <c r="E10" s="235"/>
      <c r="F10" s="236"/>
      <c r="G10" s="235"/>
      <c r="H10" s="236"/>
      <c r="I10" s="236"/>
      <c r="J10" s="235"/>
      <c r="K10" s="236"/>
      <c r="L10" s="236"/>
      <c r="M10" s="236"/>
      <c r="N10" s="236"/>
      <c r="O10" s="236"/>
      <c r="P10" s="235"/>
      <c r="Q10" s="236"/>
      <c r="R10" s="236"/>
      <c r="S10" s="236"/>
      <c r="T10" s="237"/>
      <c r="U10" s="234"/>
      <c r="V10" s="235"/>
      <c r="W10" s="235"/>
      <c r="X10" s="235"/>
      <c r="Y10" s="235"/>
      <c r="Z10" s="235"/>
      <c r="AA10" s="235"/>
      <c r="AB10" s="235"/>
      <c r="AC10" s="235"/>
      <c r="AD10" s="235"/>
      <c r="AE10" s="235"/>
      <c r="AF10" s="235"/>
      <c r="AG10" s="235"/>
      <c r="AH10" s="235"/>
      <c r="AI10" s="235"/>
      <c r="AJ10" s="235"/>
      <c r="AK10" s="235"/>
      <c r="AL10" s="235"/>
      <c r="AM10" s="235"/>
      <c r="AN10" s="235"/>
      <c r="AO10" s="235"/>
      <c r="AP10" s="235"/>
      <c r="AQ10" s="235"/>
      <c r="AR10" s="237"/>
      <c r="AS10" s="294"/>
      <c r="AT10" s="236"/>
      <c r="AU10" s="236"/>
      <c r="AV10" s="235"/>
      <c r="AW10" s="236"/>
      <c r="AX10" s="236"/>
      <c r="AY10" s="236"/>
      <c r="AZ10" s="236"/>
      <c r="BA10" s="235"/>
      <c r="BB10" s="239"/>
      <c r="BC10" s="234"/>
      <c r="BD10" s="236"/>
      <c r="BE10" s="236"/>
      <c r="BF10" s="236"/>
      <c r="BG10" s="236"/>
      <c r="BH10" s="236"/>
      <c r="BI10" s="236"/>
      <c r="BJ10" s="236"/>
      <c r="BK10" s="236"/>
      <c r="BL10" s="235"/>
      <c r="BM10" s="237"/>
      <c r="BN10" s="234"/>
      <c r="BO10" s="236"/>
      <c r="BP10" s="236"/>
      <c r="BQ10" s="236"/>
      <c r="BR10" s="235"/>
      <c r="BS10" s="236"/>
      <c r="BT10" s="236"/>
      <c r="BU10" s="235"/>
      <c r="BV10" s="236"/>
      <c r="BW10" s="235"/>
      <c r="BX10" s="236"/>
      <c r="BY10" s="236"/>
      <c r="BZ10" s="236"/>
      <c r="CA10" s="236"/>
      <c r="CB10" s="236"/>
      <c r="CC10" s="236"/>
      <c r="CD10" s="235"/>
      <c r="CE10" s="236"/>
      <c r="CF10" s="236"/>
      <c r="CG10" s="236"/>
      <c r="CH10" s="236"/>
      <c r="CI10" s="235"/>
      <c r="CJ10" s="235"/>
      <c r="CK10" s="236"/>
      <c r="CL10" s="236"/>
      <c r="CM10" s="235"/>
      <c r="CN10" s="235"/>
      <c r="CO10" s="235"/>
      <c r="CP10" s="235"/>
      <c r="CQ10" s="235"/>
      <c r="CR10" s="235"/>
      <c r="CS10" s="236"/>
      <c r="CT10" s="236"/>
      <c r="CU10" s="235"/>
      <c r="CV10" s="236"/>
      <c r="CW10" s="237"/>
    </row>
    <row r="11" spans="1:101" ht="15.75">
      <c r="A11" s="231"/>
      <c r="B11" s="232" t="s">
        <v>103</v>
      </c>
      <c r="C11" s="233">
        <v>0</v>
      </c>
      <c r="D11" s="234"/>
      <c r="E11" s="235"/>
      <c r="F11" s="236"/>
      <c r="G11" s="235"/>
      <c r="H11" s="236"/>
      <c r="I11" s="236"/>
      <c r="J11" s="235"/>
      <c r="K11" s="236"/>
      <c r="L11" s="236"/>
      <c r="M11" s="236"/>
      <c r="N11" s="236"/>
      <c r="O11" s="236"/>
      <c r="P11" s="235"/>
      <c r="Q11" s="236"/>
      <c r="R11" s="236"/>
      <c r="S11" s="236"/>
      <c r="T11" s="237"/>
      <c r="U11" s="234"/>
      <c r="V11" s="235"/>
      <c r="W11" s="235"/>
      <c r="X11" s="235"/>
      <c r="Y11" s="235"/>
      <c r="Z11" s="235"/>
      <c r="AA11" s="235"/>
      <c r="AB11" s="235"/>
      <c r="AC11" s="235"/>
      <c r="AD11" s="235"/>
      <c r="AE11" s="235"/>
      <c r="AF11" s="235"/>
      <c r="AG11" s="235"/>
      <c r="AH11" s="235"/>
      <c r="AI11" s="235"/>
      <c r="AJ11" s="235"/>
      <c r="AK11" s="235"/>
      <c r="AL11" s="235"/>
      <c r="AM11" s="235"/>
      <c r="AN11" s="235"/>
      <c r="AO11" s="235"/>
      <c r="AP11" s="235"/>
      <c r="AQ11" s="235"/>
      <c r="AR11" s="237"/>
      <c r="AS11" s="245"/>
      <c r="AT11" s="243"/>
      <c r="AU11" s="243"/>
      <c r="AV11" s="242"/>
      <c r="AW11" s="243"/>
      <c r="AX11" s="243"/>
      <c r="AY11" s="243"/>
      <c r="AZ11" s="243"/>
      <c r="BA11" s="242"/>
      <c r="BB11" s="244"/>
      <c r="BC11" s="234"/>
      <c r="BD11" s="235"/>
      <c r="BE11" s="235"/>
      <c r="BF11" s="235"/>
      <c r="BG11" s="235"/>
      <c r="BH11" s="235"/>
      <c r="BI11" s="235"/>
      <c r="BJ11" s="235"/>
      <c r="BK11" s="235"/>
      <c r="BL11" s="235"/>
      <c r="BM11" s="239"/>
      <c r="BN11" s="234"/>
      <c r="BO11" s="236"/>
      <c r="BP11" s="236"/>
      <c r="BQ11" s="236"/>
      <c r="BR11" s="235"/>
      <c r="BS11" s="236"/>
      <c r="BT11" s="236"/>
      <c r="BU11" s="235"/>
      <c r="BV11" s="236"/>
      <c r="BW11" s="235"/>
      <c r="BX11" s="236"/>
      <c r="BY11" s="236"/>
      <c r="BZ11" s="236"/>
      <c r="CA11" s="236"/>
      <c r="CB11" s="236"/>
      <c r="CC11" s="236"/>
      <c r="CD11" s="246"/>
      <c r="CE11" s="247"/>
      <c r="CF11" s="247"/>
      <c r="CG11" s="247"/>
      <c r="CH11" s="247"/>
      <c r="CI11" s="246"/>
      <c r="CJ11" s="246"/>
      <c r="CK11" s="247"/>
      <c r="CL11" s="247"/>
      <c r="CM11" s="246"/>
      <c r="CN11" s="246"/>
      <c r="CO11" s="246"/>
      <c r="CP11" s="246"/>
      <c r="CQ11" s="246"/>
      <c r="CR11" s="246"/>
      <c r="CS11" s="248"/>
      <c r="CT11" s="248"/>
      <c r="CU11" s="246"/>
      <c r="CV11" s="236"/>
      <c r="CW11" s="237"/>
    </row>
    <row r="12" spans="1:101" ht="15.75">
      <c r="A12" s="231" t="s">
        <v>109</v>
      </c>
      <c r="B12" s="232" t="s">
        <v>107</v>
      </c>
      <c r="C12" s="266">
        <v>0.44500000000000006</v>
      </c>
      <c r="D12" s="249"/>
      <c r="E12" s="250"/>
      <c r="F12" s="248"/>
      <c r="G12" s="250"/>
      <c r="H12" s="248"/>
      <c r="I12" s="248"/>
      <c r="J12" s="250"/>
      <c r="K12" s="248"/>
      <c r="L12" s="248"/>
      <c r="M12" s="248"/>
      <c r="N12" s="248"/>
      <c r="O12" s="248">
        <v>0.05</v>
      </c>
      <c r="P12" s="250"/>
      <c r="Q12" s="248"/>
      <c r="R12" s="248"/>
      <c r="S12" s="248"/>
      <c r="T12" s="237"/>
      <c r="U12" s="249"/>
      <c r="V12" s="250"/>
      <c r="W12" s="250"/>
      <c r="X12" s="250"/>
      <c r="Y12" s="250"/>
      <c r="Z12" s="250"/>
      <c r="AA12" s="250"/>
      <c r="AB12" s="250"/>
      <c r="AC12" s="250"/>
      <c r="AD12" s="250"/>
      <c r="AE12" s="250"/>
      <c r="AF12" s="250"/>
      <c r="AG12" s="250"/>
      <c r="AH12" s="250"/>
      <c r="AI12" s="250"/>
      <c r="AJ12" s="250"/>
      <c r="AK12" s="250"/>
      <c r="AL12" s="250"/>
      <c r="AM12" s="250"/>
      <c r="AN12" s="250"/>
      <c r="AO12" s="250">
        <v>1E-3</v>
      </c>
      <c r="AP12" s="250"/>
      <c r="AQ12" s="250"/>
      <c r="AR12" s="251"/>
      <c r="AS12" s="245"/>
      <c r="AT12" s="243"/>
      <c r="AU12" s="250">
        <v>2E-3</v>
      </c>
      <c r="AV12" s="242"/>
      <c r="AW12" s="243"/>
      <c r="AX12" s="243"/>
      <c r="AY12" s="248">
        <v>0.27</v>
      </c>
      <c r="AZ12" s="243"/>
      <c r="BA12" s="242"/>
      <c r="BB12" s="244"/>
      <c r="BC12" s="249"/>
      <c r="BD12" s="250"/>
      <c r="BE12" s="250">
        <v>2E-3</v>
      </c>
      <c r="BF12" s="250"/>
      <c r="BG12" s="250"/>
      <c r="BH12" s="250"/>
      <c r="BI12" s="250"/>
      <c r="BJ12" s="250"/>
      <c r="BK12" s="250"/>
      <c r="BL12" s="250"/>
      <c r="BM12" s="252">
        <v>0.02</v>
      </c>
      <c r="BN12" s="249"/>
      <c r="BO12" s="236"/>
      <c r="BP12" s="236"/>
      <c r="BQ12" s="236"/>
      <c r="BR12" s="235"/>
      <c r="BS12" s="236"/>
      <c r="BT12" s="236"/>
      <c r="BU12" s="235"/>
      <c r="BV12" s="236"/>
      <c r="BW12" s="235"/>
      <c r="BX12" s="236"/>
      <c r="BY12" s="236">
        <v>0.1</v>
      </c>
      <c r="BZ12" s="236"/>
      <c r="CA12" s="236"/>
      <c r="CB12" s="236"/>
      <c r="CC12" s="236"/>
      <c r="CD12" s="235"/>
      <c r="CE12" s="236"/>
      <c r="CF12" s="236"/>
      <c r="CG12" s="236"/>
      <c r="CH12" s="236"/>
      <c r="CI12" s="235"/>
      <c r="CJ12" s="235"/>
      <c r="CK12" s="236"/>
      <c r="CL12" s="236"/>
      <c r="CM12" s="235"/>
      <c r="CN12" s="235"/>
      <c r="CO12" s="235"/>
      <c r="CP12" s="235"/>
      <c r="CQ12" s="235"/>
      <c r="CR12" s="235"/>
      <c r="CS12" s="236"/>
      <c r="CT12" s="236"/>
      <c r="CU12" s="235"/>
      <c r="CV12" s="236"/>
      <c r="CW12" s="237"/>
    </row>
    <row r="13" spans="1:101" ht="15.75">
      <c r="A13" s="231"/>
      <c r="B13" s="232" t="s">
        <v>103</v>
      </c>
      <c r="C13" s="233">
        <v>321.53999999999996</v>
      </c>
      <c r="D13" s="245"/>
      <c r="E13" s="242"/>
      <c r="F13" s="242"/>
      <c r="G13" s="242"/>
      <c r="H13" s="242"/>
      <c r="I13" s="242"/>
      <c r="J13" s="242"/>
      <c r="K13" s="242"/>
      <c r="L13" s="242"/>
      <c r="M13" s="242"/>
      <c r="N13" s="242"/>
      <c r="O13" s="242">
        <v>36.130000000000003</v>
      </c>
      <c r="P13" s="242"/>
      <c r="Q13" s="242"/>
      <c r="R13" s="242"/>
      <c r="S13" s="242"/>
      <c r="T13" s="244"/>
      <c r="U13" s="245"/>
      <c r="V13" s="242"/>
      <c r="W13" s="242"/>
      <c r="X13" s="242"/>
      <c r="Y13" s="242"/>
      <c r="Z13" s="242"/>
      <c r="AA13" s="242"/>
      <c r="AB13" s="242"/>
      <c r="AC13" s="242"/>
      <c r="AD13" s="242"/>
      <c r="AE13" s="242"/>
      <c r="AF13" s="242"/>
      <c r="AG13" s="242"/>
      <c r="AH13" s="242"/>
      <c r="AI13" s="242"/>
      <c r="AJ13" s="242"/>
      <c r="AK13" s="242"/>
      <c r="AL13" s="242"/>
      <c r="AM13" s="242"/>
      <c r="AN13" s="242"/>
      <c r="AO13" s="242">
        <v>0.72</v>
      </c>
      <c r="AP13" s="242"/>
      <c r="AQ13" s="242"/>
      <c r="AR13" s="253"/>
      <c r="AS13" s="245"/>
      <c r="AT13" s="242"/>
      <c r="AU13" s="242">
        <v>1.44</v>
      </c>
      <c r="AV13" s="242"/>
      <c r="AW13" s="242"/>
      <c r="AX13" s="242"/>
      <c r="AY13" s="242">
        <v>195.1</v>
      </c>
      <c r="AZ13" s="242"/>
      <c r="BA13" s="242"/>
      <c r="BB13" s="244"/>
      <c r="BC13" s="245"/>
      <c r="BD13" s="242"/>
      <c r="BE13" s="242">
        <v>1.44</v>
      </c>
      <c r="BF13" s="242"/>
      <c r="BG13" s="242"/>
      <c r="BH13" s="242"/>
      <c r="BI13" s="242"/>
      <c r="BJ13" s="242"/>
      <c r="BK13" s="242"/>
      <c r="BL13" s="242"/>
      <c r="BM13" s="244">
        <v>14.45</v>
      </c>
      <c r="BN13" s="245"/>
      <c r="BO13" s="242"/>
      <c r="BP13" s="242"/>
      <c r="BQ13" s="242"/>
      <c r="BR13" s="242"/>
      <c r="BS13" s="242"/>
      <c r="BT13" s="242"/>
      <c r="BU13" s="242"/>
      <c r="BV13" s="242"/>
      <c r="BW13" s="242"/>
      <c r="BX13" s="242"/>
      <c r="BY13" s="242">
        <v>72.260000000000005</v>
      </c>
      <c r="BZ13" s="242"/>
      <c r="CA13" s="242"/>
      <c r="CB13" s="242"/>
      <c r="CC13" s="242"/>
      <c r="CD13" s="242"/>
      <c r="CE13" s="242"/>
      <c r="CF13" s="242"/>
      <c r="CG13" s="242"/>
      <c r="CH13" s="242"/>
      <c r="CI13" s="242"/>
      <c r="CJ13" s="242"/>
      <c r="CK13" s="242"/>
      <c r="CL13" s="242"/>
      <c r="CM13" s="242"/>
      <c r="CN13" s="242"/>
      <c r="CO13" s="242"/>
      <c r="CP13" s="242"/>
      <c r="CQ13" s="242"/>
      <c r="CR13" s="242"/>
      <c r="CS13" s="242"/>
      <c r="CT13" s="242"/>
      <c r="CU13" s="242"/>
      <c r="CV13" s="243"/>
      <c r="CW13" s="253"/>
    </row>
    <row r="14" spans="1:101" ht="31.5">
      <c r="A14" s="397" t="s">
        <v>110</v>
      </c>
      <c r="B14" s="232"/>
      <c r="C14" s="233"/>
      <c r="D14" s="245"/>
      <c r="E14" s="242"/>
      <c r="F14" s="242"/>
      <c r="G14" s="242"/>
      <c r="H14" s="242"/>
      <c r="I14" s="242"/>
      <c r="J14" s="242"/>
      <c r="K14" s="242"/>
      <c r="L14" s="242"/>
      <c r="M14" s="242"/>
      <c r="N14" s="242"/>
      <c r="O14" s="242"/>
      <c r="P14" s="242"/>
      <c r="Q14" s="242"/>
      <c r="R14" s="242"/>
      <c r="S14" s="242"/>
      <c r="T14" s="244"/>
      <c r="U14" s="245"/>
      <c r="V14" s="242"/>
      <c r="W14" s="242"/>
      <c r="X14" s="242"/>
      <c r="Y14" s="242"/>
      <c r="Z14" s="242"/>
      <c r="AA14" s="242"/>
      <c r="AB14" s="242"/>
      <c r="AC14" s="242"/>
      <c r="AD14" s="242"/>
      <c r="AE14" s="242"/>
      <c r="AF14" s="242"/>
      <c r="AG14" s="242"/>
      <c r="AH14" s="242"/>
      <c r="AI14" s="242"/>
      <c r="AJ14" s="242"/>
      <c r="AK14" s="242"/>
      <c r="AL14" s="242"/>
      <c r="AM14" s="242"/>
      <c r="AN14" s="242"/>
      <c r="AO14" s="242"/>
      <c r="AP14" s="242"/>
      <c r="AQ14" s="242"/>
      <c r="AR14" s="253"/>
      <c r="AS14" s="245"/>
      <c r="AT14" s="242"/>
      <c r="AU14" s="242"/>
      <c r="AV14" s="242"/>
      <c r="AW14" s="242"/>
      <c r="AX14" s="242"/>
      <c r="AY14" s="242"/>
      <c r="AZ14" s="242"/>
      <c r="BA14" s="242"/>
      <c r="BB14" s="244"/>
      <c r="BC14" s="245"/>
      <c r="BD14" s="242"/>
      <c r="BE14" s="242"/>
      <c r="BF14" s="242"/>
      <c r="BG14" s="242"/>
      <c r="BH14" s="242"/>
      <c r="BI14" s="242"/>
      <c r="BJ14" s="242"/>
      <c r="BK14" s="242"/>
      <c r="BL14" s="242"/>
      <c r="BM14" s="244"/>
      <c r="BN14" s="245"/>
      <c r="BO14" s="242"/>
      <c r="BP14" s="242"/>
      <c r="BQ14" s="242"/>
      <c r="BR14" s="242"/>
      <c r="BS14" s="242"/>
      <c r="BT14" s="242"/>
      <c r="BU14" s="242"/>
      <c r="BV14" s="242"/>
      <c r="BW14" s="242"/>
      <c r="BX14" s="242"/>
      <c r="BY14" s="242"/>
      <c r="BZ14" s="242"/>
      <c r="CA14" s="242"/>
      <c r="CB14" s="242"/>
      <c r="CC14" s="242"/>
      <c r="CD14" s="242"/>
      <c r="CE14" s="242"/>
      <c r="CF14" s="242"/>
      <c r="CG14" s="242"/>
      <c r="CH14" s="242"/>
      <c r="CI14" s="242"/>
      <c r="CJ14" s="242"/>
      <c r="CK14" s="242"/>
      <c r="CL14" s="242"/>
      <c r="CM14" s="242"/>
      <c r="CN14" s="242"/>
      <c r="CO14" s="242"/>
      <c r="CP14" s="242"/>
      <c r="CQ14" s="242"/>
      <c r="CR14" s="242"/>
      <c r="CS14" s="242"/>
      <c r="CT14" s="242"/>
      <c r="CU14" s="242"/>
      <c r="CV14" s="243"/>
      <c r="CW14" s="253"/>
    </row>
    <row r="15" spans="1:101" ht="31.5">
      <c r="A15" s="396" t="s">
        <v>111</v>
      </c>
      <c r="B15" s="236" t="s">
        <v>112</v>
      </c>
      <c r="C15" s="233">
        <v>0</v>
      </c>
      <c r="D15" s="249"/>
      <c r="E15" s="250"/>
      <c r="F15" s="257"/>
      <c r="G15" s="250"/>
      <c r="H15" s="257"/>
      <c r="I15" s="257"/>
      <c r="J15" s="250"/>
      <c r="K15" s="257"/>
      <c r="L15" s="257"/>
      <c r="M15" s="257"/>
      <c r="N15" s="257"/>
      <c r="O15" s="257"/>
      <c r="P15" s="250"/>
      <c r="Q15" s="250"/>
      <c r="R15" s="250"/>
      <c r="S15" s="250"/>
      <c r="T15" s="252"/>
      <c r="U15" s="249"/>
      <c r="V15" s="250"/>
      <c r="W15" s="250"/>
      <c r="X15" s="250"/>
      <c r="Y15" s="250"/>
      <c r="Z15" s="250"/>
      <c r="AA15" s="250"/>
      <c r="AB15" s="250"/>
      <c r="AC15" s="250"/>
      <c r="AD15" s="250"/>
      <c r="AE15" s="250"/>
      <c r="AF15" s="250"/>
      <c r="AG15" s="250"/>
      <c r="AH15" s="250"/>
      <c r="AI15" s="250"/>
      <c r="AJ15" s="250"/>
      <c r="AK15" s="250"/>
      <c r="AL15" s="250"/>
      <c r="AM15" s="250"/>
      <c r="AN15" s="250"/>
      <c r="AO15" s="250"/>
      <c r="AP15" s="250"/>
      <c r="AQ15" s="250"/>
      <c r="AR15" s="251"/>
      <c r="AS15" s="249"/>
      <c r="AT15" s="250"/>
      <c r="AU15" s="250"/>
      <c r="AV15" s="250"/>
      <c r="AW15" s="250"/>
      <c r="AX15" s="250"/>
      <c r="AY15" s="250"/>
      <c r="AZ15" s="250"/>
      <c r="BA15" s="250"/>
      <c r="BB15" s="252"/>
      <c r="BC15" s="249"/>
      <c r="BD15" s="250"/>
      <c r="BE15" s="250"/>
      <c r="BF15" s="250"/>
      <c r="BG15" s="250"/>
      <c r="BH15" s="250"/>
      <c r="BI15" s="250"/>
      <c r="BJ15" s="250"/>
      <c r="BK15" s="250"/>
      <c r="BL15" s="250"/>
      <c r="BM15" s="252"/>
      <c r="BN15" s="234"/>
      <c r="BO15" s="235"/>
      <c r="BP15" s="235"/>
      <c r="BQ15" s="235"/>
      <c r="BR15" s="235"/>
      <c r="BS15" s="235"/>
      <c r="BT15" s="250"/>
      <c r="BU15" s="235"/>
      <c r="BV15" s="235"/>
      <c r="BW15" s="235"/>
      <c r="BX15" s="235"/>
      <c r="BY15" s="235"/>
      <c r="BZ15" s="235"/>
      <c r="CA15" s="235"/>
      <c r="CB15" s="235"/>
      <c r="CC15" s="235"/>
      <c r="CD15" s="235"/>
      <c r="CE15" s="235"/>
      <c r="CF15" s="235"/>
      <c r="CG15" s="235"/>
      <c r="CH15" s="235"/>
      <c r="CI15" s="235"/>
      <c r="CJ15" s="235"/>
      <c r="CK15" s="235"/>
      <c r="CL15" s="235"/>
      <c r="CM15" s="235"/>
      <c r="CN15" s="235"/>
      <c r="CO15" s="235"/>
      <c r="CP15" s="235"/>
      <c r="CQ15" s="235"/>
      <c r="CR15" s="235"/>
      <c r="CS15" s="235"/>
      <c r="CT15" s="235"/>
      <c r="CU15" s="235"/>
      <c r="CV15" s="236"/>
      <c r="CW15" s="237"/>
    </row>
    <row r="16" spans="1:101" ht="15.75">
      <c r="A16" s="396" t="s">
        <v>113</v>
      </c>
      <c r="B16" s="236" t="s">
        <v>103</v>
      </c>
      <c r="C16" s="233">
        <v>0</v>
      </c>
      <c r="D16" s="249"/>
      <c r="E16" s="250"/>
      <c r="F16" s="257"/>
      <c r="G16" s="250"/>
      <c r="H16" s="257"/>
      <c r="I16" s="257"/>
      <c r="J16" s="250"/>
      <c r="K16" s="257"/>
      <c r="L16" s="257"/>
      <c r="M16" s="257"/>
      <c r="N16" s="257"/>
      <c r="O16" s="257"/>
      <c r="P16" s="250"/>
      <c r="Q16" s="250"/>
      <c r="R16" s="250"/>
      <c r="S16" s="250"/>
      <c r="T16" s="252"/>
      <c r="U16" s="249"/>
      <c r="V16" s="250"/>
      <c r="W16" s="250"/>
      <c r="X16" s="250"/>
      <c r="Y16" s="250"/>
      <c r="Z16" s="250"/>
      <c r="AA16" s="250"/>
      <c r="AB16" s="250"/>
      <c r="AC16" s="250"/>
      <c r="AD16" s="250"/>
      <c r="AE16" s="250"/>
      <c r="AF16" s="250"/>
      <c r="AG16" s="250"/>
      <c r="AH16" s="250"/>
      <c r="AI16" s="250"/>
      <c r="AJ16" s="250"/>
      <c r="AK16" s="250"/>
      <c r="AL16" s="250"/>
      <c r="AM16" s="250"/>
      <c r="AN16" s="250"/>
      <c r="AO16" s="250"/>
      <c r="AP16" s="250"/>
      <c r="AQ16" s="250"/>
      <c r="AR16" s="251"/>
      <c r="AS16" s="249"/>
      <c r="AT16" s="250"/>
      <c r="AU16" s="250"/>
      <c r="AV16" s="250"/>
      <c r="AW16" s="250"/>
      <c r="AX16" s="250"/>
      <c r="AY16" s="250"/>
      <c r="AZ16" s="250"/>
      <c r="BA16" s="250"/>
      <c r="BB16" s="252"/>
      <c r="BC16" s="249"/>
      <c r="BD16" s="250"/>
      <c r="BE16" s="250"/>
      <c r="BF16" s="250"/>
      <c r="BG16" s="250"/>
      <c r="BH16" s="250"/>
      <c r="BI16" s="250"/>
      <c r="BJ16" s="250"/>
      <c r="BK16" s="250"/>
      <c r="BL16" s="250"/>
      <c r="BM16" s="252"/>
      <c r="BN16" s="234"/>
      <c r="BO16" s="235"/>
      <c r="BP16" s="235"/>
      <c r="BQ16" s="235"/>
      <c r="BR16" s="235"/>
      <c r="BS16" s="235"/>
      <c r="BT16" s="250"/>
      <c r="BU16" s="235"/>
      <c r="BV16" s="235"/>
      <c r="BW16" s="235"/>
      <c r="BX16" s="235"/>
      <c r="BY16" s="235"/>
      <c r="BZ16" s="235"/>
      <c r="CA16" s="235"/>
      <c r="CB16" s="235"/>
      <c r="CC16" s="235"/>
      <c r="CD16" s="235"/>
      <c r="CE16" s="235"/>
      <c r="CF16" s="235"/>
      <c r="CG16" s="235"/>
      <c r="CH16" s="235"/>
      <c r="CI16" s="235"/>
      <c r="CJ16" s="235"/>
      <c r="CK16" s="235"/>
      <c r="CL16" s="235"/>
      <c r="CM16" s="235"/>
      <c r="CN16" s="235"/>
      <c r="CO16" s="235"/>
      <c r="CP16" s="235"/>
      <c r="CQ16" s="235"/>
      <c r="CR16" s="235"/>
      <c r="CS16" s="235"/>
      <c r="CT16" s="235"/>
      <c r="CU16" s="235"/>
      <c r="CV16" s="236"/>
      <c r="CW16" s="237"/>
    </row>
    <row r="17" spans="1:101" ht="15.75">
      <c r="A17" s="397" t="s">
        <v>114</v>
      </c>
      <c r="B17" s="236" t="s">
        <v>115</v>
      </c>
      <c r="C17" s="233">
        <v>0</v>
      </c>
      <c r="D17" s="249"/>
      <c r="E17" s="250"/>
      <c r="F17" s="257"/>
      <c r="G17" s="250"/>
      <c r="H17" s="257"/>
      <c r="I17" s="257"/>
      <c r="J17" s="250"/>
      <c r="K17" s="257"/>
      <c r="L17" s="257"/>
      <c r="M17" s="257"/>
      <c r="N17" s="257"/>
      <c r="O17" s="257"/>
      <c r="P17" s="250"/>
      <c r="Q17" s="250"/>
      <c r="R17" s="250"/>
      <c r="S17" s="250"/>
      <c r="T17" s="252"/>
      <c r="U17" s="249"/>
      <c r="V17" s="250"/>
      <c r="W17" s="250"/>
      <c r="X17" s="250"/>
      <c r="Y17" s="250"/>
      <c r="Z17" s="250"/>
      <c r="AA17" s="250"/>
      <c r="AB17" s="250"/>
      <c r="AC17" s="250"/>
      <c r="AD17" s="250"/>
      <c r="AE17" s="250"/>
      <c r="AF17" s="250"/>
      <c r="AG17" s="250"/>
      <c r="AH17" s="250"/>
      <c r="AI17" s="250"/>
      <c r="AJ17" s="250"/>
      <c r="AK17" s="250"/>
      <c r="AL17" s="250"/>
      <c r="AM17" s="250"/>
      <c r="AN17" s="250"/>
      <c r="AO17" s="250"/>
      <c r="AP17" s="250"/>
      <c r="AQ17" s="250"/>
      <c r="AR17" s="251"/>
      <c r="AS17" s="249"/>
      <c r="AT17" s="250"/>
      <c r="AU17" s="250"/>
      <c r="AV17" s="250"/>
      <c r="AW17" s="250"/>
      <c r="AX17" s="250"/>
      <c r="AY17" s="250"/>
      <c r="AZ17" s="250"/>
      <c r="BA17" s="250"/>
      <c r="BB17" s="252"/>
      <c r="BC17" s="249"/>
      <c r="BD17" s="250"/>
      <c r="BE17" s="250"/>
      <c r="BF17" s="250"/>
      <c r="BG17" s="250"/>
      <c r="BH17" s="250"/>
      <c r="BI17" s="250"/>
      <c r="BJ17" s="250"/>
      <c r="BK17" s="250"/>
      <c r="BL17" s="250"/>
      <c r="BM17" s="252"/>
      <c r="BN17" s="234"/>
      <c r="BO17" s="235"/>
      <c r="BP17" s="235"/>
      <c r="BQ17" s="235"/>
      <c r="BR17" s="235"/>
      <c r="BS17" s="235"/>
      <c r="BT17" s="250"/>
      <c r="BU17" s="235"/>
      <c r="BV17" s="235"/>
      <c r="BW17" s="235"/>
      <c r="BX17" s="235"/>
      <c r="BY17" s="235"/>
      <c r="BZ17" s="235"/>
      <c r="CA17" s="235"/>
      <c r="CB17" s="235"/>
      <c r="CC17" s="235"/>
      <c r="CD17" s="235"/>
      <c r="CE17" s="235"/>
      <c r="CF17" s="235"/>
      <c r="CG17" s="235"/>
      <c r="CH17" s="235"/>
      <c r="CI17" s="235"/>
      <c r="CJ17" s="235"/>
      <c r="CK17" s="235"/>
      <c r="CL17" s="235"/>
      <c r="CM17" s="235"/>
      <c r="CN17" s="235"/>
      <c r="CO17" s="235"/>
      <c r="CP17" s="235"/>
      <c r="CQ17" s="235"/>
      <c r="CR17" s="235"/>
      <c r="CS17" s="235"/>
      <c r="CT17" s="235"/>
      <c r="CU17" s="235"/>
      <c r="CV17" s="236"/>
      <c r="CW17" s="237"/>
    </row>
    <row r="18" spans="1:101" ht="15.75">
      <c r="A18" s="397"/>
      <c r="B18" s="236" t="s">
        <v>103</v>
      </c>
      <c r="C18" s="233">
        <v>0</v>
      </c>
      <c r="D18" s="249"/>
      <c r="E18" s="250"/>
      <c r="F18" s="257"/>
      <c r="G18" s="250"/>
      <c r="H18" s="257"/>
      <c r="I18" s="257"/>
      <c r="J18" s="250"/>
      <c r="K18" s="257"/>
      <c r="L18" s="257"/>
      <c r="M18" s="257"/>
      <c r="N18" s="257"/>
      <c r="O18" s="257"/>
      <c r="P18" s="250"/>
      <c r="Q18" s="250"/>
      <c r="R18" s="250"/>
      <c r="S18" s="250"/>
      <c r="T18" s="252"/>
      <c r="U18" s="249"/>
      <c r="V18" s="250"/>
      <c r="W18" s="250"/>
      <c r="X18" s="250"/>
      <c r="Y18" s="250"/>
      <c r="Z18" s="250"/>
      <c r="AA18" s="250"/>
      <c r="AB18" s="250"/>
      <c r="AC18" s="250"/>
      <c r="AD18" s="250"/>
      <c r="AE18" s="250"/>
      <c r="AF18" s="250"/>
      <c r="AG18" s="250"/>
      <c r="AH18" s="250"/>
      <c r="AI18" s="250"/>
      <c r="AJ18" s="250"/>
      <c r="AK18" s="250"/>
      <c r="AL18" s="250"/>
      <c r="AM18" s="250"/>
      <c r="AN18" s="250"/>
      <c r="AO18" s="250"/>
      <c r="AP18" s="250"/>
      <c r="AQ18" s="250"/>
      <c r="AR18" s="251"/>
      <c r="AS18" s="249"/>
      <c r="AT18" s="250"/>
      <c r="AU18" s="250"/>
      <c r="AV18" s="250"/>
      <c r="AW18" s="250"/>
      <c r="AX18" s="250"/>
      <c r="AY18" s="250"/>
      <c r="AZ18" s="250"/>
      <c r="BA18" s="250"/>
      <c r="BB18" s="252"/>
      <c r="BC18" s="249"/>
      <c r="BD18" s="250"/>
      <c r="BE18" s="250"/>
      <c r="BF18" s="250"/>
      <c r="BG18" s="250"/>
      <c r="BH18" s="250"/>
      <c r="BI18" s="250"/>
      <c r="BJ18" s="250"/>
      <c r="BK18" s="250"/>
      <c r="BL18" s="250"/>
      <c r="BM18" s="252"/>
      <c r="BN18" s="234"/>
      <c r="BO18" s="235"/>
      <c r="BP18" s="235"/>
      <c r="BQ18" s="235"/>
      <c r="BR18" s="235"/>
      <c r="BS18" s="235"/>
      <c r="BT18" s="250"/>
      <c r="BU18" s="235"/>
      <c r="BV18" s="235"/>
      <c r="BW18" s="235"/>
      <c r="BX18" s="235"/>
      <c r="BY18" s="235"/>
      <c r="BZ18" s="235"/>
      <c r="CA18" s="235"/>
      <c r="CB18" s="235"/>
      <c r="CC18" s="235"/>
      <c r="CD18" s="235"/>
      <c r="CE18" s="235"/>
      <c r="CF18" s="235"/>
      <c r="CG18" s="235"/>
      <c r="CH18" s="235"/>
      <c r="CI18" s="235"/>
      <c r="CJ18" s="235"/>
      <c r="CK18" s="235"/>
      <c r="CL18" s="235"/>
      <c r="CM18" s="235"/>
      <c r="CN18" s="235"/>
      <c r="CO18" s="235"/>
      <c r="CP18" s="235"/>
      <c r="CQ18" s="235"/>
      <c r="CR18" s="235"/>
      <c r="CS18" s="235"/>
      <c r="CT18" s="235"/>
      <c r="CU18" s="235"/>
      <c r="CV18" s="236"/>
      <c r="CW18" s="237"/>
    </row>
    <row r="19" spans="1:101" ht="31.5">
      <c r="A19" s="397" t="s">
        <v>116</v>
      </c>
      <c r="B19" s="236" t="s">
        <v>117</v>
      </c>
      <c r="C19" s="233">
        <v>0</v>
      </c>
      <c r="D19" s="249"/>
      <c r="E19" s="250"/>
      <c r="F19" s="257"/>
      <c r="G19" s="250"/>
      <c r="H19" s="257"/>
      <c r="I19" s="257"/>
      <c r="J19" s="250"/>
      <c r="K19" s="257"/>
      <c r="L19" s="257"/>
      <c r="M19" s="257"/>
      <c r="N19" s="257"/>
      <c r="O19" s="257"/>
      <c r="P19" s="250"/>
      <c r="Q19" s="250"/>
      <c r="R19" s="250"/>
      <c r="S19" s="250"/>
      <c r="T19" s="252"/>
      <c r="U19" s="249"/>
      <c r="V19" s="250"/>
      <c r="W19" s="250"/>
      <c r="X19" s="250"/>
      <c r="Y19" s="250"/>
      <c r="Z19" s="250"/>
      <c r="AA19" s="250"/>
      <c r="AB19" s="250"/>
      <c r="AC19" s="250"/>
      <c r="AD19" s="250"/>
      <c r="AE19" s="250"/>
      <c r="AF19" s="250"/>
      <c r="AG19" s="250"/>
      <c r="AH19" s="250"/>
      <c r="AI19" s="250"/>
      <c r="AJ19" s="250"/>
      <c r="AK19" s="250"/>
      <c r="AL19" s="250"/>
      <c r="AM19" s="250"/>
      <c r="AN19" s="250"/>
      <c r="AO19" s="250"/>
      <c r="AP19" s="250"/>
      <c r="AQ19" s="250"/>
      <c r="AR19" s="251"/>
      <c r="AS19" s="249"/>
      <c r="AT19" s="250"/>
      <c r="AU19" s="250"/>
      <c r="AV19" s="250"/>
      <c r="AW19" s="250"/>
      <c r="AX19" s="250"/>
      <c r="AY19" s="250"/>
      <c r="AZ19" s="250"/>
      <c r="BA19" s="250"/>
      <c r="BB19" s="252"/>
      <c r="BC19" s="249"/>
      <c r="BD19" s="250"/>
      <c r="BE19" s="250"/>
      <c r="BF19" s="250"/>
      <c r="BG19" s="250"/>
      <c r="BH19" s="250"/>
      <c r="BI19" s="250"/>
      <c r="BJ19" s="250"/>
      <c r="BK19" s="250"/>
      <c r="BL19" s="250"/>
      <c r="BM19" s="252"/>
      <c r="BN19" s="234"/>
      <c r="BO19" s="235"/>
      <c r="BP19" s="235"/>
      <c r="BQ19" s="235"/>
      <c r="BR19" s="235"/>
      <c r="BS19" s="235"/>
      <c r="BT19" s="250"/>
      <c r="BU19" s="235"/>
      <c r="BV19" s="235"/>
      <c r="BW19" s="235"/>
      <c r="BX19" s="235"/>
      <c r="BY19" s="235"/>
      <c r="BZ19" s="235"/>
      <c r="CA19" s="235"/>
      <c r="CB19" s="235"/>
      <c r="CC19" s="235"/>
      <c r="CD19" s="235"/>
      <c r="CE19" s="235"/>
      <c r="CF19" s="235"/>
      <c r="CG19" s="235"/>
      <c r="CH19" s="235"/>
      <c r="CI19" s="235"/>
      <c r="CJ19" s="235"/>
      <c r="CK19" s="235"/>
      <c r="CL19" s="235"/>
      <c r="CM19" s="235"/>
      <c r="CN19" s="235"/>
      <c r="CO19" s="235"/>
      <c r="CP19" s="235"/>
      <c r="CQ19" s="235"/>
      <c r="CR19" s="235"/>
      <c r="CS19" s="235"/>
      <c r="CT19" s="235"/>
      <c r="CU19" s="235"/>
      <c r="CV19" s="236"/>
      <c r="CW19" s="237"/>
    </row>
    <row r="20" spans="1:101" ht="15.75">
      <c r="A20" s="397" t="s">
        <v>118</v>
      </c>
      <c r="B20" s="236" t="s">
        <v>103</v>
      </c>
      <c r="C20" s="233">
        <v>0</v>
      </c>
      <c r="D20" s="249"/>
      <c r="E20" s="250"/>
      <c r="F20" s="257"/>
      <c r="G20" s="250"/>
      <c r="H20" s="257"/>
      <c r="I20" s="257"/>
      <c r="J20" s="250"/>
      <c r="K20" s="257"/>
      <c r="L20" s="257"/>
      <c r="M20" s="257"/>
      <c r="N20" s="257"/>
      <c r="O20" s="257"/>
      <c r="P20" s="250"/>
      <c r="Q20" s="250"/>
      <c r="R20" s="250"/>
      <c r="S20" s="250"/>
      <c r="T20" s="252"/>
      <c r="U20" s="249"/>
      <c r="V20" s="250"/>
      <c r="W20" s="250"/>
      <c r="X20" s="250"/>
      <c r="Y20" s="250"/>
      <c r="Z20" s="250"/>
      <c r="AA20" s="250"/>
      <c r="AB20" s="250"/>
      <c r="AC20" s="250"/>
      <c r="AD20" s="250"/>
      <c r="AE20" s="250"/>
      <c r="AF20" s="250"/>
      <c r="AG20" s="250"/>
      <c r="AH20" s="250"/>
      <c r="AI20" s="250"/>
      <c r="AJ20" s="250"/>
      <c r="AK20" s="250"/>
      <c r="AL20" s="250"/>
      <c r="AM20" s="250"/>
      <c r="AN20" s="250"/>
      <c r="AO20" s="250"/>
      <c r="AP20" s="250"/>
      <c r="AQ20" s="250"/>
      <c r="AR20" s="251"/>
      <c r="AS20" s="249"/>
      <c r="AT20" s="250"/>
      <c r="AU20" s="250"/>
      <c r="AV20" s="250"/>
      <c r="AW20" s="250"/>
      <c r="AX20" s="250"/>
      <c r="AY20" s="250"/>
      <c r="AZ20" s="250"/>
      <c r="BA20" s="250"/>
      <c r="BB20" s="252"/>
      <c r="BC20" s="249"/>
      <c r="BD20" s="250"/>
      <c r="BE20" s="250"/>
      <c r="BF20" s="250"/>
      <c r="BG20" s="250"/>
      <c r="BH20" s="250"/>
      <c r="BI20" s="250"/>
      <c r="BJ20" s="250"/>
      <c r="BK20" s="250"/>
      <c r="BL20" s="250"/>
      <c r="BM20" s="252"/>
      <c r="BN20" s="234"/>
      <c r="BO20" s="235"/>
      <c r="BP20" s="235"/>
      <c r="BQ20" s="235"/>
      <c r="BR20" s="235"/>
      <c r="BS20" s="235"/>
      <c r="BT20" s="250"/>
      <c r="BU20" s="235"/>
      <c r="BV20" s="235"/>
      <c r="BW20" s="235"/>
      <c r="BX20" s="235"/>
      <c r="BY20" s="235"/>
      <c r="BZ20" s="235"/>
      <c r="CA20" s="235"/>
      <c r="CB20" s="235"/>
      <c r="CC20" s="235"/>
      <c r="CD20" s="235"/>
      <c r="CE20" s="235"/>
      <c r="CF20" s="235"/>
      <c r="CG20" s="235"/>
      <c r="CH20" s="235"/>
      <c r="CI20" s="235"/>
      <c r="CJ20" s="235"/>
      <c r="CK20" s="235"/>
      <c r="CL20" s="235"/>
      <c r="CM20" s="235"/>
      <c r="CN20" s="235"/>
      <c r="CO20" s="235"/>
      <c r="CP20" s="235"/>
      <c r="CQ20" s="235"/>
      <c r="CR20" s="235"/>
      <c r="CS20" s="235"/>
      <c r="CT20" s="235"/>
      <c r="CU20" s="235"/>
      <c r="CV20" s="236"/>
      <c r="CW20" s="237"/>
    </row>
    <row r="21" spans="1:101" ht="31.5">
      <c r="A21" s="397" t="s">
        <v>119</v>
      </c>
      <c r="B21" s="236" t="s">
        <v>117</v>
      </c>
      <c r="C21" s="233">
        <v>0</v>
      </c>
      <c r="D21" s="249"/>
      <c r="E21" s="250"/>
      <c r="F21" s="257"/>
      <c r="G21" s="250"/>
      <c r="H21" s="257"/>
      <c r="I21" s="257"/>
      <c r="J21" s="250"/>
      <c r="K21" s="257"/>
      <c r="L21" s="257"/>
      <c r="M21" s="257"/>
      <c r="N21" s="257"/>
      <c r="O21" s="257"/>
      <c r="P21" s="250"/>
      <c r="Q21" s="250"/>
      <c r="R21" s="250"/>
      <c r="S21" s="250"/>
      <c r="T21" s="252"/>
      <c r="U21" s="249"/>
      <c r="V21" s="250"/>
      <c r="W21" s="250"/>
      <c r="X21" s="250"/>
      <c r="Y21" s="250"/>
      <c r="Z21" s="250"/>
      <c r="AA21" s="250"/>
      <c r="AB21" s="250"/>
      <c r="AC21" s="250"/>
      <c r="AD21" s="250"/>
      <c r="AE21" s="250"/>
      <c r="AF21" s="250"/>
      <c r="AG21" s="250"/>
      <c r="AH21" s="250"/>
      <c r="AI21" s="250"/>
      <c r="AJ21" s="250"/>
      <c r="AK21" s="250"/>
      <c r="AL21" s="250"/>
      <c r="AM21" s="250"/>
      <c r="AN21" s="250"/>
      <c r="AO21" s="250"/>
      <c r="AP21" s="250"/>
      <c r="AQ21" s="250"/>
      <c r="AR21" s="251"/>
      <c r="AS21" s="249"/>
      <c r="AT21" s="250"/>
      <c r="AU21" s="250"/>
      <c r="AV21" s="250"/>
      <c r="AW21" s="250"/>
      <c r="AX21" s="250"/>
      <c r="AY21" s="250"/>
      <c r="AZ21" s="250"/>
      <c r="BA21" s="250"/>
      <c r="BB21" s="252"/>
      <c r="BC21" s="249"/>
      <c r="BD21" s="250"/>
      <c r="BE21" s="250"/>
      <c r="BF21" s="250"/>
      <c r="BG21" s="250"/>
      <c r="BH21" s="250"/>
      <c r="BI21" s="250"/>
      <c r="BJ21" s="250"/>
      <c r="BK21" s="250"/>
      <c r="BL21" s="250"/>
      <c r="BM21" s="252"/>
      <c r="BN21" s="234"/>
      <c r="BO21" s="235"/>
      <c r="BP21" s="235"/>
      <c r="BQ21" s="235"/>
      <c r="BR21" s="235"/>
      <c r="BS21" s="235"/>
      <c r="BT21" s="250"/>
      <c r="BU21" s="235"/>
      <c r="BV21" s="235"/>
      <c r="BW21" s="235"/>
      <c r="BX21" s="235"/>
      <c r="BY21" s="235"/>
      <c r="BZ21" s="235"/>
      <c r="CA21" s="235"/>
      <c r="CB21" s="235"/>
      <c r="CC21" s="235"/>
      <c r="CD21" s="235"/>
      <c r="CE21" s="235"/>
      <c r="CF21" s="235"/>
      <c r="CG21" s="235"/>
      <c r="CH21" s="235"/>
      <c r="CI21" s="235"/>
      <c r="CJ21" s="235"/>
      <c r="CK21" s="235"/>
      <c r="CL21" s="235"/>
      <c r="CM21" s="235"/>
      <c r="CN21" s="235"/>
      <c r="CO21" s="235"/>
      <c r="CP21" s="235"/>
      <c r="CQ21" s="235"/>
      <c r="CR21" s="235"/>
      <c r="CS21" s="235"/>
      <c r="CT21" s="235"/>
      <c r="CU21" s="235"/>
      <c r="CV21" s="236"/>
      <c r="CW21" s="237"/>
    </row>
    <row r="22" spans="1:101" ht="15.75">
      <c r="A22" s="397" t="s">
        <v>120</v>
      </c>
      <c r="B22" s="236" t="s">
        <v>103</v>
      </c>
      <c r="C22" s="233">
        <v>0</v>
      </c>
      <c r="D22" s="249"/>
      <c r="E22" s="250"/>
      <c r="F22" s="257"/>
      <c r="G22" s="250"/>
      <c r="H22" s="257"/>
      <c r="I22" s="257"/>
      <c r="J22" s="250"/>
      <c r="K22" s="257"/>
      <c r="L22" s="257"/>
      <c r="M22" s="257"/>
      <c r="N22" s="257"/>
      <c r="O22" s="257"/>
      <c r="P22" s="250"/>
      <c r="Q22" s="250"/>
      <c r="R22" s="250"/>
      <c r="S22" s="250"/>
      <c r="T22" s="252"/>
      <c r="U22" s="249"/>
      <c r="V22" s="250"/>
      <c r="W22" s="250"/>
      <c r="X22" s="250"/>
      <c r="Y22" s="250"/>
      <c r="Z22" s="250"/>
      <c r="AA22" s="250"/>
      <c r="AB22" s="250"/>
      <c r="AC22" s="250"/>
      <c r="AD22" s="250"/>
      <c r="AE22" s="250"/>
      <c r="AF22" s="250"/>
      <c r="AG22" s="250"/>
      <c r="AH22" s="250"/>
      <c r="AI22" s="250"/>
      <c r="AJ22" s="250"/>
      <c r="AK22" s="250"/>
      <c r="AL22" s="250"/>
      <c r="AM22" s="250"/>
      <c r="AN22" s="250"/>
      <c r="AO22" s="250"/>
      <c r="AP22" s="250"/>
      <c r="AQ22" s="250"/>
      <c r="AR22" s="251"/>
      <c r="AS22" s="249"/>
      <c r="AT22" s="250"/>
      <c r="AU22" s="250"/>
      <c r="AV22" s="250"/>
      <c r="AW22" s="250"/>
      <c r="AX22" s="250"/>
      <c r="AY22" s="250"/>
      <c r="AZ22" s="250"/>
      <c r="BA22" s="250"/>
      <c r="BB22" s="252"/>
      <c r="BC22" s="249"/>
      <c r="BD22" s="250"/>
      <c r="BE22" s="250"/>
      <c r="BF22" s="250"/>
      <c r="BG22" s="250"/>
      <c r="BH22" s="250"/>
      <c r="BI22" s="250"/>
      <c r="BJ22" s="250"/>
      <c r="BK22" s="250"/>
      <c r="BL22" s="250"/>
      <c r="BM22" s="252"/>
      <c r="BN22" s="234"/>
      <c r="BO22" s="235"/>
      <c r="BP22" s="235"/>
      <c r="BQ22" s="235"/>
      <c r="BR22" s="235"/>
      <c r="BS22" s="235"/>
      <c r="BT22" s="250"/>
      <c r="BU22" s="235"/>
      <c r="BV22" s="235"/>
      <c r="BW22" s="235"/>
      <c r="BX22" s="235"/>
      <c r="BY22" s="235"/>
      <c r="BZ22" s="235"/>
      <c r="CA22" s="235"/>
      <c r="CB22" s="235"/>
      <c r="CC22" s="235"/>
      <c r="CD22" s="235"/>
      <c r="CE22" s="235"/>
      <c r="CF22" s="235"/>
      <c r="CG22" s="235"/>
      <c r="CH22" s="235"/>
      <c r="CI22" s="235"/>
      <c r="CJ22" s="235"/>
      <c r="CK22" s="235"/>
      <c r="CL22" s="235"/>
      <c r="CM22" s="235"/>
      <c r="CN22" s="235"/>
      <c r="CO22" s="235"/>
      <c r="CP22" s="235"/>
      <c r="CQ22" s="235"/>
      <c r="CR22" s="235"/>
      <c r="CS22" s="235"/>
      <c r="CT22" s="235"/>
      <c r="CU22" s="235"/>
      <c r="CV22" s="236"/>
      <c r="CW22" s="237"/>
    </row>
    <row r="23" spans="1:101" ht="15.75">
      <c r="A23" s="397" t="s">
        <v>121</v>
      </c>
      <c r="B23" s="236" t="s">
        <v>122</v>
      </c>
      <c r="C23" s="233">
        <v>0</v>
      </c>
      <c r="D23" s="249"/>
      <c r="E23" s="250"/>
      <c r="F23" s="257"/>
      <c r="G23" s="250"/>
      <c r="H23" s="257"/>
      <c r="I23" s="257"/>
      <c r="J23" s="250"/>
      <c r="K23" s="257"/>
      <c r="L23" s="257"/>
      <c r="M23" s="257"/>
      <c r="N23" s="257"/>
      <c r="O23" s="257"/>
      <c r="P23" s="250"/>
      <c r="Q23" s="250"/>
      <c r="R23" s="250"/>
      <c r="S23" s="250"/>
      <c r="T23" s="252"/>
      <c r="U23" s="249"/>
      <c r="V23" s="250"/>
      <c r="W23" s="250"/>
      <c r="X23" s="250"/>
      <c r="Y23" s="250"/>
      <c r="Z23" s="250"/>
      <c r="AA23" s="250"/>
      <c r="AB23" s="250"/>
      <c r="AC23" s="250"/>
      <c r="AD23" s="250"/>
      <c r="AE23" s="250"/>
      <c r="AF23" s="250"/>
      <c r="AG23" s="250"/>
      <c r="AH23" s="250"/>
      <c r="AI23" s="250"/>
      <c r="AJ23" s="250"/>
      <c r="AK23" s="250"/>
      <c r="AL23" s="250"/>
      <c r="AM23" s="250"/>
      <c r="AN23" s="250"/>
      <c r="AO23" s="250"/>
      <c r="AP23" s="250"/>
      <c r="AQ23" s="250"/>
      <c r="AR23" s="251"/>
      <c r="AS23" s="249"/>
      <c r="AT23" s="250"/>
      <c r="AU23" s="250"/>
      <c r="AV23" s="250"/>
      <c r="AW23" s="250"/>
      <c r="AX23" s="250"/>
      <c r="AY23" s="250"/>
      <c r="AZ23" s="250"/>
      <c r="BA23" s="250"/>
      <c r="BB23" s="252"/>
      <c r="BC23" s="249"/>
      <c r="BD23" s="250"/>
      <c r="BE23" s="250"/>
      <c r="BF23" s="250"/>
      <c r="BG23" s="250"/>
      <c r="BH23" s="250"/>
      <c r="BI23" s="250"/>
      <c r="BJ23" s="250"/>
      <c r="BK23" s="250"/>
      <c r="BL23" s="250"/>
      <c r="BM23" s="252"/>
      <c r="BN23" s="234"/>
      <c r="BO23" s="235"/>
      <c r="BP23" s="235"/>
      <c r="BQ23" s="235"/>
      <c r="BR23" s="235"/>
      <c r="BS23" s="235"/>
      <c r="BT23" s="250"/>
      <c r="BU23" s="235"/>
      <c r="BV23" s="235"/>
      <c r="BW23" s="235"/>
      <c r="BX23" s="235"/>
      <c r="BY23" s="235"/>
      <c r="BZ23" s="235"/>
      <c r="CA23" s="235"/>
      <c r="CB23" s="235"/>
      <c r="CC23" s="235"/>
      <c r="CD23" s="235"/>
      <c r="CE23" s="235"/>
      <c r="CF23" s="235"/>
      <c r="CG23" s="235"/>
      <c r="CH23" s="235"/>
      <c r="CI23" s="235"/>
      <c r="CJ23" s="235"/>
      <c r="CK23" s="235"/>
      <c r="CL23" s="235"/>
      <c r="CM23" s="235"/>
      <c r="CN23" s="235"/>
      <c r="CO23" s="235"/>
      <c r="CP23" s="235"/>
      <c r="CQ23" s="235"/>
      <c r="CR23" s="235"/>
      <c r="CS23" s="235"/>
      <c r="CT23" s="235"/>
      <c r="CU23" s="235"/>
      <c r="CV23" s="236"/>
      <c r="CW23" s="237"/>
    </row>
    <row r="24" spans="1:101" ht="15.75">
      <c r="A24" s="397"/>
      <c r="B24" s="236" t="s">
        <v>103</v>
      </c>
      <c r="C24" s="233">
        <v>0</v>
      </c>
      <c r="D24" s="249"/>
      <c r="E24" s="250"/>
      <c r="F24" s="257"/>
      <c r="G24" s="250"/>
      <c r="H24" s="257"/>
      <c r="I24" s="257"/>
      <c r="J24" s="250"/>
      <c r="K24" s="257"/>
      <c r="L24" s="257"/>
      <c r="M24" s="257"/>
      <c r="N24" s="257"/>
      <c r="O24" s="257"/>
      <c r="P24" s="250"/>
      <c r="Q24" s="250"/>
      <c r="R24" s="250"/>
      <c r="S24" s="250"/>
      <c r="T24" s="252"/>
      <c r="U24" s="249"/>
      <c r="V24" s="250"/>
      <c r="W24" s="250"/>
      <c r="X24" s="250"/>
      <c r="Y24" s="250"/>
      <c r="Z24" s="250"/>
      <c r="AA24" s="250"/>
      <c r="AB24" s="250"/>
      <c r="AC24" s="250"/>
      <c r="AD24" s="250"/>
      <c r="AE24" s="250"/>
      <c r="AF24" s="250"/>
      <c r="AG24" s="250"/>
      <c r="AH24" s="250"/>
      <c r="AI24" s="250"/>
      <c r="AJ24" s="250"/>
      <c r="AK24" s="250"/>
      <c r="AL24" s="250"/>
      <c r="AM24" s="250"/>
      <c r="AN24" s="250"/>
      <c r="AO24" s="250"/>
      <c r="AP24" s="250"/>
      <c r="AQ24" s="250"/>
      <c r="AR24" s="251"/>
      <c r="AS24" s="249"/>
      <c r="AT24" s="250"/>
      <c r="AU24" s="250"/>
      <c r="AV24" s="250"/>
      <c r="AW24" s="250"/>
      <c r="AX24" s="250"/>
      <c r="AY24" s="250"/>
      <c r="AZ24" s="250"/>
      <c r="BA24" s="250"/>
      <c r="BB24" s="252"/>
      <c r="BC24" s="249"/>
      <c r="BD24" s="250"/>
      <c r="BE24" s="250"/>
      <c r="BF24" s="250"/>
      <c r="BG24" s="250"/>
      <c r="BH24" s="250"/>
      <c r="BI24" s="250"/>
      <c r="BJ24" s="250"/>
      <c r="BK24" s="250"/>
      <c r="BL24" s="250"/>
      <c r="BM24" s="252"/>
      <c r="BN24" s="234"/>
      <c r="BO24" s="235"/>
      <c r="BP24" s="235"/>
      <c r="BQ24" s="235"/>
      <c r="BR24" s="235"/>
      <c r="BS24" s="235"/>
      <c r="BT24" s="250"/>
      <c r="BU24" s="235"/>
      <c r="BV24" s="235"/>
      <c r="BW24" s="235"/>
      <c r="BX24" s="235"/>
      <c r="BY24" s="235"/>
      <c r="BZ24" s="235"/>
      <c r="CA24" s="235"/>
      <c r="CB24" s="235"/>
      <c r="CC24" s="235"/>
      <c r="CD24" s="235"/>
      <c r="CE24" s="235"/>
      <c r="CF24" s="235"/>
      <c r="CG24" s="235"/>
      <c r="CH24" s="235"/>
      <c r="CI24" s="235"/>
      <c r="CJ24" s="235"/>
      <c r="CK24" s="235"/>
      <c r="CL24" s="235"/>
      <c r="CM24" s="235"/>
      <c r="CN24" s="235"/>
      <c r="CO24" s="235"/>
      <c r="CP24" s="235"/>
      <c r="CQ24" s="235"/>
      <c r="CR24" s="235"/>
      <c r="CS24" s="235"/>
      <c r="CT24" s="235"/>
      <c r="CU24" s="235"/>
      <c r="CV24" s="236"/>
      <c r="CW24" s="237"/>
    </row>
    <row r="25" spans="1:101" ht="31.5">
      <c r="A25" s="397" t="s">
        <v>123</v>
      </c>
      <c r="B25" s="236" t="s">
        <v>103</v>
      </c>
      <c r="C25" s="233">
        <v>0</v>
      </c>
      <c r="D25" s="249"/>
      <c r="E25" s="250"/>
      <c r="F25" s="257"/>
      <c r="G25" s="250"/>
      <c r="H25" s="257"/>
      <c r="I25" s="257"/>
      <c r="J25" s="250"/>
      <c r="K25" s="257"/>
      <c r="L25" s="257"/>
      <c r="M25" s="257"/>
      <c r="N25" s="257"/>
      <c r="O25" s="257"/>
      <c r="P25" s="250"/>
      <c r="Q25" s="250"/>
      <c r="R25" s="250"/>
      <c r="S25" s="250"/>
      <c r="T25" s="252"/>
      <c r="U25" s="249"/>
      <c r="V25" s="250"/>
      <c r="W25" s="250"/>
      <c r="X25" s="250"/>
      <c r="Y25" s="250"/>
      <c r="Z25" s="250"/>
      <c r="AA25" s="250"/>
      <c r="AB25" s="250"/>
      <c r="AC25" s="250"/>
      <c r="AD25" s="250"/>
      <c r="AE25" s="250"/>
      <c r="AF25" s="250"/>
      <c r="AG25" s="250"/>
      <c r="AH25" s="250"/>
      <c r="AI25" s="250"/>
      <c r="AJ25" s="250"/>
      <c r="AK25" s="250"/>
      <c r="AL25" s="250"/>
      <c r="AM25" s="250"/>
      <c r="AN25" s="250"/>
      <c r="AO25" s="250"/>
      <c r="AP25" s="250"/>
      <c r="AQ25" s="250"/>
      <c r="AR25" s="251"/>
      <c r="AS25" s="249"/>
      <c r="AT25" s="250"/>
      <c r="AU25" s="250"/>
      <c r="AV25" s="250"/>
      <c r="AW25" s="250"/>
      <c r="AX25" s="250"/>
      <c r="AY25" s="250"/>
      <c r="AZ25" s="250"/>
      <c r="BA25" s="250"/>
      <c r="BB25" s="252"/>
      <c r="BC25" s="249"/>
      <c r="BD25" s="250"/>
      <c r="BE25" s="250"/>
      <c r="BF25" s="250"/>
      <c r="BG25" s="250"/>
      <c r="BH25" s="250"/>
      <c r="BI25" s="250"/>
      <c r="BJ25" s="250"/>
      <c r="BK25" s="250"/>
      <c r="BL25" s="250"/>
      <c r="BM25" s="252"/>
      <c r="BN25" s="234"/>
      <c r="BO25" s="235"/>
      <c r="BP25" s="235"/>
      <c r="BQ25" s="235"/>
      <c r="BR25" s="235"/>
      <c r="BS25" s="235"/>
      <c r="BT25" s="250"/>
      <c r="BU25" s="235"/>
      <c r="BV25" s="235"/>
      <c r="BW25" s="235"/>
      <c r="BX25" s="235"/>
      <c r="BY25" s="235"/>
      <c r="BZ25" s="235"/>
      <c r="CA25" s="235"/>
      <c r="CB25" s="235"/>
      <c r="CC25" s="235"/>
      <c r="CD25" s="235"/>
      <c r="CE25" s="235"/>
      <c r="CF25" s="235"/>
      <c r="CG25" s="235"/>
      <c r="CH25" s="235"/>
      <c r="CI25" s="235"/>
      <c r="CJ25" s="235"/>
      <c r="CK25" s="235"/>
      <c r="CL25" s="235"/>
      <c r="CM25" s="235"/>
      <c r="CN25" s="235"/>
      <c r="CO25" s="235"/>
      <c r="CP25" s="235"/>
      <c r="CQ25" s="235"/>
      <c r="CR25" s="235"/>
      <c r="CS25" s="235"/>
      <c r="CT25" s="235"/>
      <c r="CU25" s="235"/>
      <c r="CV25" s="236"/>
      <c r="CW25" s="237"/>
    </row>
    <row r="26" spans="1:101" ht="15.75">
      <c r="A26" s="488" t="s">
        <v>124</v>
      </c>
      <c r="B26" s="241" t="s">
        <v>105</v>
      </c>
      <c r="C26" s="268">
        <v>4</v>
      </c>
      <c r="D26" s="269"/>
      <c r="E26" s="260"/>
      <c r="F26" s="333">
        <v>1</v>
      </c>
      <c r="G26" s="260"/>
      <c r="H26" s="333"/>
      <c r="I26" s="333"/>
      <c r="J26" s="260"/>
      <c r="K26" s="333"/>
      <c r="L26" s="333"/>
      <c r="M26" s="333"/>
      <c r="N26" s="333"/>
      <c r="O26" s="333"/>
      <c r="P26" s="260"/>
      <c r="Q26" s="260"/>
      <c r="R26" s="260"/>
      <c r="S26" s="260"/>
      <c r="T26" s="281"/>
      <c r="U26" s="269"/>
      <c r="V26" s="260"/>
      <c r="W26" s="260"/>
      <c r="X26" s="260"/>
      <c r="Y26" s="260"/>
      <c r="Z26" s="260"/>
      <c r="AA26" s="260"/>
      <c r="AB26" s="260"/>
      <c r="AC26" s="260"/>
      <c r="AD26" s="260"/>
      <c r="AE26" s="260"/>
      <c r="AF26" s="260"/>
      <c r="AG26" s="260"/>
      <c r="AH26" s="260"/>
      <c r="AI26" s="260"/>
      <c r="AJ26" s="260">
        <v>1</v>
      </c>
      <c r="AK26" s="260"/>
      <c r="AL26" s="260"/>
      <c r="AM26" s="260"/>
      <c r="AN26" s="260"/>
      <c r="AO26" s="260"/>
      <c r="AP26" s="260"/>
      <c r="AQ26" s="260"/>
      <c r="AR26" s="334"/>
      <c r="AS26" s="269">
        <v>1</v>
      </c>
      <c r="AT26" s="260"/>
      <c r="AU26" s="260"/>
      <c r="AV26" s="260"/>
      <c r="AW26" s="260"/>
      <c r="AX26" s="260">
        <v>1</v>
      </c>
      <c r="AY26" s="260">
        <v>0</v>
      </c>
      <c r="AZ26" s="260"/>
      <c r="BA26" s="260"/>
      <c r="BB26" s="281"/>
      <c r="BC26" s="269"/>
      <c r="BD26" s="260"/>
      <c r="BE26" s="260"/>
      <c r="BF26" s="260"/>
      <c r="BG26" s="260"/>
      <c r="BH26" s="260"/>
      <c r="BI26" s="260"/>
      <c r="BJ26" s="260"/>
      <c r="BK26" s="260"/>
      <c r="BL26" s="260"/>
      <c r="BM26" s="281"/>
      <c r="BN26" s="269"/>
      <c r="BO26" s="260">
        <v>0</v>
      </c>
      <c r="BP26" s="260"/>
      <c r="BQ26" s="260"/>
      <c r="BR26" s="260"/>
      <c r="BS26" s="260"/>
      <c r="BT26" s="260"/>
      <c r="BU26" s="260"/>
      <c r="BV26" s="260"/>
      <c r="BW26" s="260"/>
      <c r="BX26" s="260"/>
      <c r="BY26" s="260"/>
      <c r="BZ26" s="260"/>
      <c r="CA26" s="260"/>
      <c r="CB26" s="260"/>
      <c r="CC26" s="260"/>
      <c r="CD26" s="260"/>
      <c r="CE26" s="260"/>
      <c r="CF26" s="260"/>
      <c r="CG26" s="260"/>
      <c r="CH26" s="260"/>
      <c r="CI26" s="260"/>
      <c r="CJ26" s="260"/>
      <c r="CK26" s="260"/>
      <c r="CL26" s="260"/>
      <c r="CM26" s="260"/>
      <c r="CN26" s="260"/>
      <c r="CO26" s="260"/>
      <c r="CP26" s="260"/>
      <c r="CQ26" s="260"/>
      <c r="CR26" s="260"/>
      <c r="CS26" s="260"/>
      <c r="CT26" s="260"/>
      <c r="CU26" s="260"/>
      <c r="CV26" s="270"/>
      <c r="CW26" s="334"/>
    </row>
    <row r="27" spans="1:101" ht="15.75">
      <c r="A27" s="488"/>
      <c r="B27" s="261" t="s">
        <v>103</v>
      </c>
      <c r="C27" s="233">
        <v>1431.55</v>
      </c>
      <c r="D27" s="352">
        <v>0</v>
      </c>
      <c r="E27" s="263">
        <v>0</v>
      </c>
      <c r="F27" s="263">
        <v>205.82999999999998</v>
      </c>
      <c r="G27" s="263">
        <v>0</v>
      </c>
      <c r="H27" s="263">
        <v>0</v>
      </c>
      <c r="I27" s="263">
        <v>0</v>
      </c>
      <c r="J27" s="263">
        <v>0</v>
      </c>
      <c r="K27" s="263">
        <v>0</v>
      </c>
      <c r="L27" s="263">
        <v>0</v>
      </c>
      <c r="M27" s="263">
        <v>0</v>
      </c>
      <c r="N27" s="263">
        <v>0</v>
      </c>
      <c r="O27" s="263">
        <v>0</v>
      </c>
      <c r="P27" s="263">
        <v>0</v>
      </c>
      <c r="Q27" s="263">
        <v>0</v>
      </c>
      <c r="R27" s="263">
        <v>0</v>
      </c>
      <c r="S27" s="263">
        <v>0</v>
      </c>
      <c r="T27" s="233">
        <v>0</v>
      </c>
      <c r="U27" s="352">
        <v>0</v>
      </c>
      <c r="V27" s="263">
        <v>0</v>
      </c>
      <c r="W27" s="263">
        <v>0</v>
      </c>
      <c r="X27" s="263">
        <v>0</v>
      </c>
      <c r="Y27" s="263">
        <v>0</v>
      </c>
      <c r="Z27" s="263">
        <v>0</v>
      </c>
      <c r="AA27" s="263">
        <v>0</v>
      </c>
      <c r="AB27" s="263">
        <v>0</v>
      </c>
      <c r="AC27" s="263">
        <v>0</v>
      </c>
      <c r="AD27" s="263">
        <v>0</v>
      </c>
      <c r="AE27" s="263">
        <v>0</v>
      </c>
      <c r="AF27" s="263">
        <v>0</v>
      </c>
      <c r="AG27" s="263">
        <v>0</v>
      </c>
      <c r="AH27" s="263">
        <v>0</v>
      </c>
      <c r="AI27" s="263">
        <v>0</v>
      </c>
      <c r="AJ27" s="263">
        <v>346.82</v>
      </c>
      <c r="AK27" s="263">
        <v>0</v>
      </c>
      <c r="AL27" s="263">
        <v>0</v>
      </c>
      <c r="AM27" s="263">
        <v>0</v>
      </c>
      <c r="AN27" s="263">
        <v>0</v>
      </c>
      <c r="AO27" s="263">
        <v>0</v>
      </c>
      <c r="AP27" s="263">
        <v>0</v>
      </c>
      <c r="AQ27" s="263">
        <v>0</v>
      </c>
      <c r="AR27" s="233">
        <v>0</v>
      </c>
      <c r="AS27" s="352">
        <v>390.09000000000003</v>
      </c>
      <c r="AT27" s="263">
        <v>0</v>
      </c>
      <c r="AU27" s="263">
        <v>0</v>
      </c>
      <c r="AV27" s="263">
        <v>0</v>
      </c>
      <c r="AW27" s="263">
        <v>0</v>
      </c>
      <c r="AX27" s="263">
        <v>488.81</v>
      </c>
      <c r="AY27" s="263">
        <v>0</v>
      </c>
      <c r="AZ27" s="263">
        <v>0</v>
      </c>
      <c r="BA27" s="263">
        <v>0</v>
      </c>
      <c r="BB27" s="233">
        <v>0</v>
      </c>
      <c r="BC27" s="352">
        <v>0</v>
      </c>
      <c r="BD27" s="263">
        <v>0</v>
      </c>
      <c r="BE27" s="263">
        <v>0</v>
      </c>
      <c r="BF27" s="263">
        <v>0</v>
      </c>
      <c r="BG27" s="263">
        <v>0</v>
      </c>
      <c r="BH27" s="263">
        <v>0</v>
      </c>
      <c r="BI27" s="263">
        <v>0</v>
      </c>
      <c r="BJ27" s="263">
        <v>0</v>
      </c>
      <c r="BK27" s="263">
        <v>0</v>
      </c>
      <c r="BL27" s="263">
        <v>0</v>
      </c>
      <c r="BM27" s="233">
        <v>0</v>
      </c>
      <c r="BN27" s="352">
        <v>0</v>
      </c>
      <c r="BO27" s="263">
        <v>0</v>
      </c>
      <c r="BP27" s="263">
        <v>0</v>
      </c>
      <c r="BQ27" s="263">
        <v>0</v>
      </c>
      <c r="BR27" s="263">
        <v>0</v>
      </c>
      <c r="BS27" s="263">
        <v>0</v>
      </c>
      <c r="BT27" s="263">
        <v>0</v>
      </c>
      <c r="BU27" s="263">
        <v>0</v>
      </c>
      <c r="BV27" s="263">
        <v>0</v>
      </c>
      <c r="BW27" s="263">
        <v>0</v>
      </c>
      <c r="BX27" s="263">
        <v>0</v>
      </c>
      <c r="BY27" s="263">
        <v>0</v>
      </c>
      <c r="BZ27" s="263">
        <v>0</v>
      </c>
      <c r="CA27" s="263">
        <v>0</v>
      </c>
      <c r="CB27" s="263">
        <v>0</v>
      </c>
      <c r="CC27" s="263">
        <v>0</v>
      </c>
      <c r="CD27" s="263">
        <v>0</v>
      </c>
      <c r="CE27" s="263">
        <v>0</v>
      </c>
      <c r="CF27" s="263">
        <v>0</v>
      </c>
      <c r="CG27" s="263">
        <v>0</v>
      </c>
      <c r="CH27" s="263">
        <v>0</v>
      </c>
      <c r="CI27" s="263">
        <v>0</v>
      </c>
      <c r="CJ27" s="263">
        <v>0</v>
      </c>
      <c r="CK27" s="263">
        <v>0</v>
      </c>
      <c r="CL27" s="263">
        <v>0</v>
      </c>
      <c r="CM27" s="263">
        <v>0</v>
      </c>
      <c r="CN27" s="263">
        <v>0</v>
      </c>
      <c r="CO27" s="263">
        <v>0</v>
      </c>
      <c r="CP27" s="263">
        <v>0</v>
      </c>
      <c r="CQ27" s="263">
        <v>0</v>
      </c>
      <c r="CR27" s="263">
        <v>0</v>
      </c>
      <c r="CS27" s="263">
        <v>0</v>
      </c>
      <c r="CT27" s="263">
        <v>0</v>
      </c>
      <c r="CU27" s="263">
        <v>0</v>
      </c>
      <c r="CV27" s="263">
        <v>0</v>
      </c>
      <c r="CW27" s="233">
        <v>0</v>
      </c>
    </row>
    <row r="28" spans="1:101" ht="15.75">
      <c r="A28" s="489" t="s">
        <v>125</v>
      </c>
      <c r="B28" s="261" t="s">
        <v>107</v>
      </c>
      <c r="C28" s="266">
        <v>1.6320000000000001</v>
      </c>
      <c r="D28" s="249"/>
      <c r="E28" s="250"/>
      <c r="F28" s="257">
        <v>0.66900000000000004</v>
      </c>
      <c r="G28" s="250"/>
      <c r="H28" s="257"/>
      <c r="I28" s="257"/>
      <c r="J28" s="250"/>
      <c r="K28" s="257"/>
      <c r="L28" s="257"/>
      <c r="M28" s="257"/>
      <c r="N28" s="257"/>
      <c r="O28" s="257"/>
      <c r="P28" s="250"/>
      <c r="Q28" s="250"/>
      <c r="R28" s="250"/>
      <c r="S28" s="250"/>
      <c r="T28" s="252"/>
      <c r="U28" s="249"/>
      <c r="V28" s="250"/>
      <c r="W28" s="250"/>
      <c r="X28" s="250"/>
      <c r="Y28" s="250"/>
      <c r="Z28" s="250"/>
      <c r="AA28" s="250"/>
      <c r="AB28" s="250"/>
      <c r="AC28" s="250"/>
      <c r="AD28" s="250"/>
      <c r="AE28" s="250"/>
      <c r="AF28" s="250"/>
      <c r="AG28" s="250"/>
      <c r="AH28" s="250"/>
      <c r="AI28" s="250"/>
      <c r="AJ28" s="250">
        <v>0.28799999999999998</v>
      </c>
      <c r="AK28" s="250"/>
      <c r="AL28" s="250"/>
      <c r="AM28" s="250"/>
      <c r="AN28" s="250"/>
      <c r="AO28" s="250"/>
      <c r="AP28" s="250"/>
      <c r="AQ28" s="250"/>
      <c r="AR28" s="251"/>
      <c r="AS28" s="249">
        <v>0.27600000000000002</v>
      </c>
      <c r="AT28" s="250"/>
      <c r="AU28" s="250"/>
      <c r="AV28" s="250"/>
      <c r="AW28" s="250"/>
      <c r="AX28" s="250">
        <v>0.39900000000000002</v>
      </c>
      <c r="AY28" s="250"/>
      <c r="AZ28" s="250"/>
      <c r="BA28" s="250"/>
      <c r="BB28" s="252"/>
      <c r="BC28" s="249"/>
      <c r="BD28" s="250"/>
      <c r="BE28" s="250"/>
      <c r="BF28" s="250"/>
      <c r="BG28" s="250"/>
      <c r="BH28" s="250"/>
      <c r="BI28" s="250"/>
      <c r="BJ28" s="250"/>
      <c r="BK28" s="250"/>
      <c r="BL28" s="250"/>
      <c r="BM28" s="252"/>
      <c r="BN28" s="234"/>
      <c r="BO28" s="235"/>
      <c r="BP28" s="235"/>
      <c r="BQ28" s="235"/>
      <c r="BR28" s="235"/>
      <c r="BS28" s="235"/>
      <c r="BT28" s="250"/>
      <c r="BU28" s="235"/>
      <c r="BV28" s="235"/>
      <c r="BW28" s="235"/>
      <c r="BX28" s="235"/>
      <c r="BY28" s="235"/>
      <c r="BZ28" s="235"/>
      <c r="CA28" s="235"/>
      <c r="CB28" s="235"/>
      <c r="CC28" s="235"/>
      <c r="CD28" s="235"/>
      <c r="CE28" s="235"/>
      <c r="CF28" s="235"/>
      <c r="CG28" s="235"/>
      <c r="CH28" s="235"/>
      <c r="CI28" s="235"/>
      <c r="CJ28" s="235"/>
      <c r="CK28" s="235"/>
      <c r="CL28" s="235"/>
      <c r="CM28" s="235"/>
      <c r="CN28" s="235"/>
      <c r="CO28" s="235"/>
      <c r="CP28" s="235"/>
      <c r="CQ28" s="235"/>
      <c r="CR28" s="235"/>
      <c r="CS28" s="235"/>
      <c r="CT28" s="235"/>
      <c r="CU28" s="235"/>
      <c r="CV28" s="236"/>
      <c r="CW28" s="237"/>
    </row>
    <row r="29" spans="1:101" ht="15.75">
      <c r="A29" s="489"/>
      <c r="B29" s="261" t="s">
        <v>103</v>
      </c>
      <c r="C29" s="233">
        <v>1110.28</v>
      </c>
      <c r="D29" s="249"/>
      <c r="E29" s="250"/>
      <c r="F29" s="257">
        <v>119.3</v>
      </c>
      <c r="G29" s="250"/>
      <c r="H29" s="257"/>
      <c r="I29" s="257"/>
      <c r="J29" s="250"/>
      <c r="K29" s="257"/>
      <c r="L29" s="257"/>
      <c r="M29" s="257"/>
      <c r="N29" s="257"/>
      <c r="O29" s="257"/>
      <c r="P29" s="250"/>
      <c r="Q29" s="250"/>
      <c r="R29" s="250"/>
      <c r="S29" s="250"/>
      <c r="T29" s="252"/>
      <c r="U29" s="249"/>
      <c r="V29" s="250"/>
      <c r="W29" s="250"/>
      <c r="X29" s="250"/>
      <c r="Y29" s="250"/>
      <c r="Z29" s="250"/>
      <c r="AA29" s="250"/>
      <c r="AB29" s="250"/>
      <c r="AC29" s="250"/>
      <c r="AD29" s="250"/>
      <c r="AE29" s="250"/>
      <c r="AF29" s="250"/>
      <c r="AG29" s="250"/>
      <c r="AH29" s="250"/>
      <c r="AI29" s="250"/>
      <c r="AJ29" s="242">
        <v>124.72</v>
      </c>
      <c r="AK29" s="250"/>
      <c r="AL29" s="250"/>
      <c r="AM29" s="250"/>
      <c r="AN29" s="250"/>
      <c r="AO29" s="250"/>
      <c r="AP29" s="250"/>
      <c r="AQ29" s="250"/>
      <c r="AR29" s="251"/>
      <c r="AS29" s="245">
        <v>378.8</v>
      </c>
      <c r="AT29" s="250"/>
      <c r="AU29" s="250"/>
      <c r="AV29" s="250"/>
      <c r="AW29" s="250"/>
      <c r="AX29" s="242">
        <v>487.46</v>
      </c>
      <c r="AY29" s="250"/>
      <c r="AZ29" s="250"/>
      <c r="BA29" s="250"/>
      <c r="BB29" s="252"/>
      <c r="BC29" s="249"/>
      <c r="BD29" s="250"/>
      <c r="BE29" s="250"/>
      <c r="BF29" s="250"/>
      <c r="BG29" s="250"/>
      <c r="BH29" s="250"/>
      <c r="BI29" s="250"/>
      <c r="BJ29" s="250"/>
      <c r="BK29" s="250"/>
      <c r="BL29" s="250"/>
      <c r="BM29" s="252"/>
      <c r="BN29" s="234"/>
      <c r="BO29" s="235"/>
      <c r="BP29" s="235"/>
      <c r="BQ29" s="235"/>
      <c r="BR29" s="235"/>
      <c r="BS29" s="235"/>
      <c r="BT29" s="250"/>
      <c r="BU29" s="235"/>
      <c r="BV29" s="235"/>
      <c r="BW29" s="235"/>
      <c r="BX29" s="235"/>
      <c r="BY29" s="235"/>
      <c r="BZ29" s="235"/>
      <c r="CA29" s="235"/>
      <c r="CB29" s="235"/>
      <c r="CC29" s="235"/>
      <c r="CD29" s="235"/>
      <c r="CE29" s="235"/>
      <c r="CF29" s="235"/>
      <c r="CG29" s="235"/>
      <c r="CH29" s="235"/>
      <c r="CI29" s="235"/>
      <c r="CJ29" s="235"/>
      <c r="CK29" s="235"/>
      <c r="CL29" s="235"/>
      <c r="CM29" s="235"/>
      <c r="CN29" s="235"/>
      <c r="CO29" s="235"/>
      <c r="CP29" s="235"/>
      <c r="CQ29" s="235"/>
      <c r="CR29" s="235"/>
      <c r="CS29" s="235"/>
      <c r="CT29" s="235"/>
      <c r="CU29" s="235"/>
      <c r="CV29" s="236"/>
      <c r="CW29" s="237"/>
    </row>
    <row r="30" spans="1:101" ht="15.75">
      <c r="A30" s="489" t="s">
        <v>126</v>
      </c>
      <c r="B30" s="261" t="s">
        <v>107</v>
      </c>
      <c r="C30" s="265">
        <v>1.4500000000000001E-2</v>
      </c>
      <c r="D30" s="249"/>
      <c r="E30" s="250"/>
      <c r="F30" s="353">
        <v>1.4500000000000001E-2</v>
      </c>
      <c r="G30" s="250"/>
      <c r="H30" s="257"/>
      <c r="I30" s="257"/>
      <c r="J30" s="250"/>
      <c r="K30" s="257"/>
      <c r="L30" s="257"/>
      <c r="M30" s="257"/>
      <c r="N30" s="257"/>
      <c r="O30" s="257"/>
      <c r="P30" s="250"/>
      <c r="Q30" s="250"/>
      <c r="R30" s="250"/>
      <c r="S30" s="250"/>
      <c r="T30" s="252"/>
      <c r="U30" s="249"/>
      <c r="V30" s="250"/>
      <c r="W30" s="250"/>
      <c r="X30" s="250"/>
      <c r="Y30" s="250"/>
      <c r="Z30" s="250"/>
      <c r="AA30" s="250"/>
      <c r="AB30" s="250"/>
      <c r="AC30" s="250"/>
      <c r="AD30" s="250"/>
      <c r="AE30" s="250"/>
      <c r="AF30" s="274"/>
      <c r="AG30" s="250"/>
      <c r="AH30" s="250"/>
      <c r="AI30" s="250"/>
      <c r="AJ30" s="250"/>
      <c r="AK30" s="250"/>
      <c r="AL30" s="250"/>
      <c r="AM30" s="250"/>
      <c r="AN30" s="250"/>
      <c r="AO30" s="250"/>
      <c r="AP30" s="250"/>
      <c r="AQ30" s="250"/>
      <c r="AR30" s="251"/>
      <c r="AS30" s="249"/>
      <c r="AT30" s="250"/>
      <c r="AU30" s="250"/>
      <c r="AV30" s="250"/>
      <c r="AW30" s="250"/>
      <c r="AX30" s="250"/>
      <c r="AY30" s="274"/>
      <c r="AZ30" s="250"/>
      <c r="BA30" s="250"/>
      <c r="BB30" s="252"/>
      <c r="BC30" s="249"/>
      <c r="BD30" s="250"/>
      <c r="BE30" s="250"/>
      <c r="BF30" s="250"/>
      <c r="BG30" s="250"/>
      <c r="BH30" s="250"/>
      <c r="BI30" s="250"/>
      <c r="BJ30" s="250"/>
      <c r="BK30" s="250"/>
      <c r="BL30" s="250"/>
      <c r="BM30" s="252"/>
      <c r="BN30" s="234"/>
      <c r="BO30" s="235"/>
      <c r="BP30" s="235"/>
      <c r="BQ30" s="235"/>
      <c r="BR30" s="235"/>
      <c r="BS30" s="235"/>
      <c r="BT30" s="250"/>
      <c r="BU30" s="235"/>
      <c r="BV30" s="235"/>
      <c r="BW30" s="235"/>
      <c r="BX30" s="235"/>
      <c r="BY30" s="235"/>
      <c r="BZ30" s="235"/>
      <c r="CA30" s="235"/>
      <c r="CB30" s="235"/>
      <c r="CC30" s="235"/>
      <c r="CD30" s="235"/>
      <c r="CE30" s="235"/>
      <c r="CF30" s="235"/>
      <c r="CG30" s="235"/>
      <c r="CH30" s="235"/>
      <c r="CI30" s="235"/>
      <c r="CJ30" s="235"/>
      <c r="CK30" s="235"/>
      <c r="CL30" s="235"/>
      <c r="CM30" s="235"/>
      <c r="CN30" s="235"/>
      <c r="CO30" s="235"/>
      <c r="CP30" s="235"/>
      <c r="CQ30" s="235"/>
      <c r="CR30" s="235"/>
      <c r="CS30" s="235"/>
      <c r="CT30" s="235"/>
      <c r="CU30" s="235"/>
      <c r="CV30" s="236"/>
      <c r="CW30" s="237"/>
    </row>
    <row r="31" spans="1:101" ht="15.75">
      <c r="A31" s="489"/>
      <c r="B31" s="261" t="s">
        <v>103</v>
      </c>
      <c r="C31" s="233">
        <v>86.53</v>
      </c>
      <c r="D31" s="249"/>
      <c r="E31" s="250"/>
      <c r="F31" s="257">
        <v>86.53</v>
      </c>
      <c r="G31" s="250"/>
      <c r="H31" s="257"/>
      <c r="I31" s="257"/>
      <c r="J31" s="250"/>
      <c r="K31" s="257"/>
      <c r="L31" s="257"/>
      <c r="M31" s="257"/>
      <c r="N31" s="257"/>
      <c r="O31" s="257"/>
      <c r="P31" s="250"/>
      <c r="Q31" s="250"/>
      <c r="R31" s="250"/>
      <c r="S31" s="250"/>
      <c r="T31" s="252"/>
      <c r="U31" s="249"/>
      <c r="V31" s="250"/>
      <c r="W31" s="250"/>
      <c r="X31" s="250"/>
      <c r="Y31" s="250"/>
      <c r="Z31" s="250"/>
      <c r="AA31" s="250"/>
      <c r="AB31" s="250"/>
      <c r="AC31" s="250"/>
      <c r="AD31" s="250"/>
      <c r="AE31" s="250"/>
      <c r="AF31" s="250"/>
      <c r="AG31" s="250"/>
      <c r="AH31" s="250"/>
      <c r="AI31" s="250"/>
      <c r="AJ31" s="250"/>
      <c r="AK31" s="250"/>
      <c r="AL31" s="250"/>
      <c r="AM31" s="250"/>
      <c r="AN31" s="250"/>
      <c r="AO31" s="250"/>
      <c r="AP31" s="250"/>
      <c r="AQ31" s="250"/>
      <c r="AR31" s="251"/>
      <c r="AS31" s="249"/>
      <c r="AT31" s="250"/>
      <c r="AU31" s="250"/>
      <c r="AV31" s="250"/>
      <c r="AW31" s="250"/>
      <c r="AX31" s="250"/>
      <c r="AY31" s="250"/>
      <c r="AZ31" s="250"/>
      <c r="BA31" s="250"/>
      <c r="BB31" s="252"/>
      <c r="BC31" s="249"/>
      <c r="BD31" s="250"/>
      <c r="BE31" s="250"/>
      <c r="BF31" s="250"/>
      <c r="BG31" s="250"/>
      <c r="BH31" s="250"/>
      <c r="BI31" s="250"/>
      <c r="BJ31" s="250"/>
      <c r="BK31" s="250"/>
      <c r="BL31" s="250"/>
      <c r="BM31" s="252"/>
      <c r="BN31" s="234"/>
      <c r="BO31" s="235"/>
      <c r="BP31" s="235"/>
      <c r="BQ31" s="235"/>
      <c r="BR31" s="235"/>
      <c r="BS31" s="235"/>
      <c r="BT31" s="250"/>
      <c r="BU31" s="235"/>
      <c r="BV31" s="235"/>
      <c r="BW31" s="235"/>
      <c r="BX31" s="235"/>
      <c r="BY31" s="235"/>
      <c r="BZ31" s="235"/>
      <c r="CA31" s="235"/>
      <c r="CB31" s="235"/>
      <c r="CC31" s="235"/>
      <c r="CD31" s="235"/>
      <c r="CE31" s="235"/>
      <c r="CF31" s="235"/>
      <c r="CG31" s="235"/>
      <c r="CH31" s="235"/>
      <c r="CI31" s="235"/>
      <c r="CJ31" s="235"/>
      <c r="CK31" s="235"/>
      <c r="CL31" s="235"/>
      <c r="CM31" s="235"/>
      <c r="CN31" s="235"/>
      <c r="CO31" s="235"/>
      <c r="CP31" s="235"/>
      <c r="CQ31" s="235"/>
      <c r="CR31" s="235"/>
      <c r="CS31" s="235"/>
      <c r="CT31" s="235"/>
      <c r="CU31" s="235"/>
      <c r="CV31" s="236"/>
      <c r="CW31" s="237"/>
    </row>
    <row r="32" spans="1:101" ht="15.75">
      <c r="A32" s="489" t="s">
        <v>127</v>
      </c>
      <c r="B32" s="261" t="s">
        <v>128</v>
      </c>
      <c r="C32" s="265">
        <v>0.48869999999999997</v>
      </c>
      <c r="D32" s="249"/>
      <c r="E32" s="250"/>
      <c r="F32" s="257"/>
      <c r="G32" s="250"/>
      <c r="H32" s="257"/>
      <c r="I32" s="257"/>
      <c r="J32" s="250"/>
      <c r="K32" s="257"/>
      <c r="L32" s="257"/>
      <c r="M32" s="257"/>
      <c r="N32" s="257"/>
      <c r="O32" s="257"/>
      <c r="P32" s="250"/>
      <c r="Q32" s="250"/>
      <c r="R32" s="250"/>
      <c r="S32" s="250"/>
      <c r="T32" s="252"/>
      <c r="U32" s="249"/>
      <c r="V32" s="250"/>
      <c r="W32" s="250"/>
      <c r="X32" s="250"/>
      <c r="Y32" s="250"/>
      <c r="Z32" s="250"/>
      <c r="AA32" s="250"/>
      <c r="AB32" s="250"/>
      <c r="AC32" s="250"/>
      <c r="AD32" s="250"/>
      <c r="AE32" s="250"/>
      <c r="AF32" s="250"/>
      <c r="AG32" s="250"/>
      <c r="AH32" s="250"/>
      <c r="AI32" s="250"/>
      <c r="AJ32" s="274">
        <v>0.43969999999999998</v>
      </c>
      <c r="AK32" s="250"/>
      <c r="AL32" s="250"/>
      <c r="AM32" s="250"/>
      <c r="AN32" s="250"/>
      <c r="AO32" s="250"/>
      <c r="AP32" s="250"/>
      <c r="AQ32" s="250"/>
      <c r="AR32" s="251"/>
      <c r="AS32" s="249">
        <v>4.3999999999999997E-2</v>
      </c>
      <c r="AT32" s="250"/>
      <c r="AU32" s="250"/>
      <c r="AV32" s="250"/>
      <c r="AW32" s="250"/>
      <c r="AX32" s="250">
        <v>5.0000000000000001E-3</v>
      </c>
      <c r="AY32" s="250"/>
      <c r="AZ32" s="250"/>
      <c r="BA32" s="250"/>
      <c r="BB32" s="252"/>
      <c r="BC32" s="249"/>
      <c r="BD32" s="250"/>
      <c r="BE32" s="250"/>
      <c r="BF32" s="250"/>
      <c r="BG32" s="250"/>
      <c r="BH32" s="250"/>
      <c r="BI32" s="250"/>
      <c r="BJ32" s="250"/>
      <c r="BK32" s="250"/>
      <c r="BL32" s="250"/>
      <c r="BM32" s="252"/>
      <c r="BN32" s="234"/>
      <c r="BO32" s="235"/>
      <c r="BP32" s="235"/>
      <c r="BQ32" s="235"/>
      <c r="BR32" s="235"/>
      <c r="BS32" s="235"/>
      <c r="BT32" s="250"/>
      <c r="BU32" s="235"/>
      <c r="BV32" s="235"/>
      <c r="BW32" s="235"/>
      <c r="BX32" s="235"/>
      <c r="BY32" s="235"/>
      <c r="BZ32" s="235"/>
      <c r="CA32" s="235"/>
      <c r="CB32" s="235"/>
      <c r="CC32" s="235"/>
      <c r="CD32" s="235"/>
      <c r="CE32" s="235"/>
      <c r="CF32" s="235"/>
      <c r="CG32" s="235"/>
      <c r="CH32" s="235"/>
      <c r="CI32" s="235"/>
      <c r="CJ32" s="235"/>
      <c r="CK32" s="235"/>
      <c r="CL32" s="235"/>
      <c r="CM32" s="235"/>
      <c r="CN32" s="235"/>
      <c r="CO32" s="235"/>
      <c r="CP32" s="235"/>
      <c r="CQ32" s="235"/>
      <c r="CR32" s="235"/>
      <c r="CS32" s="235"/>
      <c r="CT32" s="235"/>
      <c r="CU32" s="235"/>
      <c r="CV32" s="236"/>
      <c r="CW32" s="237"/>
    </row>
    <row r="33" spans="1:101" ht="15.75">
      <c r="A33" s="489"/>
      <c r="B33" s="261" t="s">
        <v>103</v>
      </c>
      <c r="C33" s="233">
        <v>234.73999999999998</v>
      </c>
      <c r="D33" s="249"/>
      <c r="E33" s="250"/>
      <c r="F33" s="257"/>
      <c r="G33" s="250"/>
      <c r="H33" s="257"/>
      <c r="I33" s="257"/>
      <c r="J33" s="250"/>
      <c r="K33" s="257"/>
      <c r="L33" s="257"/>
      <c r="M33" s="257"/>
      <c r="N33" s="257"/>
      <c r="O33" s="257"/>
      <c r="P33" s="250"/>
      <c r="Q33" s="250"/>
      <c r="R33" s="250"/>
      <c r="S33" s="250"/>
      <c r="T33" s="252"/>
      <c r="U33" s="249"/>
      <c r="V33" s="250"/>
      <c r="W33" s="250"/>
      <c r="X33" s="250"/>
      <c r="Y33" s="250"/>
      <c r="Z33" s="250"/>
      <c r="AA33" s="250"/>
      <c r="AB33" s="250"/>
      <c r="AC33" s="250"/>
      <c r="AD33" s="250"/>
      <c r="AE33" s="250"/>
      <c r="AF33" s="250"/>
      <c r="AG33" s="250"/>
      <c r="AH33" s="250"/>
      <c r="AI33" s="250"/>
      <c r="AJ33" s="242">
        <v>222.1</v>
      </c>
      <c r="AK33" s="250"/>
      <c r="AL33" s="250"/>
      <c r="AM33" s="250"/>
      <c r="AN33" s="250"/>
      <c r="AO33" s="250"/>
      <c r="AP33" s="250"/>
      <c r="AQ33" s="250"/>
      <c r="AR33" s="251"/>
      <c r="AS33" s="245">
        <v>11.29</v>
      </c>
      <c r="AT33" s="250"/>
      <c r="AU33" s="250"/>
      <c r="AV33" s="250"/>
      <c r="AW33" s="250"/>
      <c r="AX33" s="242">
        <v>1.35</v>
      </c>
      <c r="AY33" s="250"/>
      <c r="AZ33" s="250"/>
      <c r="BA33" s="250"/>
      <c r="BB33" s="252"/>
      <c r="BC33" s="249"/>
      <c r="BD33" s="250"/>
      <c r="BE33" s="250"/>
      <c r="BF33" s="250"/>
      <c r="BG33" s="250"/>
      <c r="BH33" s="250"/>
      <c r="BI33" s="250"/>
      <c r="BJ33" s="250"/>
      <c r="BK33" s="250"/>
      <c r="BL33" s="250"/>
      <c r="BM33" s="252"/>
      <c r="BN33" s="234"/>
      <c r="BO33" s="235"/>
      <c r="BP33" s="235"/>
      <c r="BQ33" s="235"/>
      <c r="BR33" s="235"/>
      <c r="BS33" s="235"/>
      <c r="BT33" s="250"/>
      <c r="BU33" s="235"/>
      <c r="BV33" s="235"/>
      <c r="BW33" s="235"/>
      <c r="BX33" s="235"/>
      <c r="BY33" s="235"/>
      <c r="BZ33" s="235"/>
      <c r="CA33" s="235"/>
      <c r="CB33" s="235"/>
      <c r="CC33" s="235"/>
      <c r="CD33" s="235"/>
      <c r="CE33" s="235"/>
      <c r="CF33" s="235"/>
      <c r="CG33" s="235"/>
      <c r="CH33" s="235"/>
      <c r="CI33" s="235"/>
      <c r="CJ33" s="235"/>
      <c r="CK33" s="235"/>
      <c r="CL33" s="235"/>
      <c r="CM33" s="235"/>
      <c r="CN33" s="235"/>
      <c r="CO33" s="235"/>
      <c r="CP33" s="235"/>
      <c r="CQ33" s="235"/>
      <c r="CR33" s="235"/>
      <c r="CS33" s="235"/>
      <c r="CT33" s="235"/>
      <c r="CU33" s="235"/>
      <c r="CV33" s="236"/>
      <c r="CW33" s="237"/>
    </row>
    <row r="34" spans="1:101" ht="15.75">
      <c r="A34" s="489" t="s">
        <v>129</v>
      </c>
      <c r="B34" s="261" t="s">
        <v>122</v>
      </c>
      <c r="C34" s="268">
        <v>0</v>
      </c>
      <c r="D34" s="249"/>
      <c r="E34" s="250"/>
      <c r="F34" s="257"/>
      <c r="G34" s="250"/>
      <c r="H34" s="257"/>
      <c r="I34" s="257"/>
      <c r="J34" s="250"/>
      <c r="K34" s="257"/>
      <c r="L34" s="257"/>
      <c r="M34" s="257"/>
      <c r="N34" s="257"/>
      <c r="O34" s="257"/>
      <c r="P34" s="250"/>
      <c r="Q34" s="250"/>
      <c r="R34" s="250"/>
      <c r="S34" s="250"/>
      <c r="T34" s="252"/>
      <c r="U34" s="249"/>
      <c r="V34" s="250"/>
      <c r="W34" s="250"/>
      <c r="X34" s="250"/>
      <c r="Y34" s="250"/>
      <c r="Z34" s="260"/>
      <c r="AA34" s="260"/>
      <c r="AB34" s="260"/>
      <c r="AC34" s="260"/>
      <c r="AD34" s="250"/>
      <c r="AE34" s="250"/>
      <c r="AF34" s="250"/>
      <c r="AG34" s="250"/>
      <c r="AH34" s="250"/>
      <c r="AI34" s="250"/>
      <c r="AJ34" s="250"/>
      <c r="AK34" s="250"/>
      <c r="AL34" s="250"/>
      <c r="AM34" s="250"/>
      <c r="AN34" s="250"/>
      <c r="AO34" s="250"/>
      <c r="AP34" s="250"/>
      <c r="AQ34" s="250"/>
      <c r="AR34" s="251"/>
      <c r="AS34" s="249"/>
      <c r="AT34" s="250"/>
      <c r="AU34" s="250"/>
      <c r="AV34" s="250"/>
      <c r="AW34" s="250"/>
      <c r="AX34" s="250"/>
      <c r="AY34" s="250"/>
      <c r="AZ34" s="250"/>
      <c r="BA34" s="250"/>
      <c r="BB34" s="252"/>
      <c r="BC34" s="249"/>
      <c r="BD34" s="250"/>
      <c r="BE34" s="250"/>
      <c r="BF34" s="250"/>
      <c r="BG34" s="250"/>
      <c r="BH34" s="250"/>
      <c r="BI34" s="250"/>
      <c r="BJ34" s="250"/>
      <c r="BK34" s="250"/>
      <c r="BL34" s="250"/>
      <c r="BM34" s="252"/>
      <c r="BN34" s="234"/>
      <c r="BO34" s="235"/>
      <c r="BP34" s="235"/>
      <c r="BQ34" s="235"/>
      <c r="BR34" s="235"/>
      <c r="BS34" s="235"/>
      <c r="BT34" s="250"/>
      <c r="BU34" s="235"/>
      <c r="BV34" s="235"/>
      <c r="BW34" s="235"/>
      <c r="BX34" s="235"/>
      <c r="BY34" s="235"/>
      <c r="BZ34" s="235"/>
      <c r="CA34" s="235"/>
      <c r="CB34" s="235"/>
      <c r="CC34" s="235"/>
      <c r="CD34" s="235"/>
      <c r="CE34" s="235"/>
      <c r="CF34" s="235"/>
      <c r="CG34" s="235"/>
      <c r="CH34" s="235"/>
      <c r="CI34" s="235"/>
      <c r="CJ34" s="235"/>
      <c r="CK34" s="235"/>
      <c r="CL34" s="235"/>
      <c r="CM34" s="235"/>
      <c r="CN34" s="235"/>
      <c r="CO34" s="235"/>
      <c r="CP34" s="235"/>
      <c r="CQ34" s="235"/>
      <c r="CR34" s="235"/>
      <c r="CS34" s="235"/>
      <c r="CT34" s="235"/>
      <c r="CU34" s="235"/>
      <c r="CV34" s="236"/>
      <c r="CW34" s="237"/>
    </row>
    <row r="35" spans="1:101" ht="15.75">
      <c r="A35" s="489"/>
      <c r="B35" s="261" t="s">
        <v>103</v>
      </c>
      <c r="C35" s="233">
        <v>0</v>
      </c>
      <c r="D35" s="249"/>
      <c r="E35" s="250"/>
      <c r="F35" s="257"/>
      <c r="G35" s="250"/>
      <c r="H35" s="257"/>
      <c r="I35" s="257"/>
      <c r="J35" s="250"/>
      <c r="K35" s="257"/>
      <c r="L35" s="257"/>
      <c r="M35" s="257"/>
      <c r="N35" s="257"/>
      <c r="O35" s="257"/>
      <c r="P35" s="250"/>
      <c r="Q35" s="250"/>
      <c r="R35" s="250"/>
      <c r="S35" s="250"/>
      <c r="T35" s="252"/>
      <c r="U35" s="249"/>
      <c r="V35" s="250"/>
      <c r="W35" s="250"/>
      <c r="X35" s="250"/>
      <c r="Y35" s="250"/>
      <c r="Z35" s="250"/>
      <c r="AA35" s="250"/>
      <c r="AB35" s="250"/>
      <c r="AC35" s="250"/>
      <c r="AD35" s="250"/>
      <c r="AE35" s="250"/>
      <c r="AF35" s="250"/>
      <c r="AG35" s="250"/>
      <c r="AH35" s="250"/>
      <c r="AI35" s="250"/>
      <c r="AJ35" s="250"/>
      <c r="AK35" s="250"/>
      <c r="AL35" s="250"/>
      <c r="AM35" s="250"/>
      <c r="AN35" s="250"/>
      <c r="AO35" s="250"/>
      <c r="AP35" s="250"/>
      <c r="AQ35" s="250"/>
      <c r="AR35" s="251"/>
      <c r="AS35" s="249"/>
      <c r="AT35" s="250"/>
      <c r="AU35" s="250"/>
      <c r="AV35" s="250"/>
      <c r="AW35" s="250"/>
      <c r="AX35" s="250"/>
      <c r="AY35" s="250"/>
      <c r="AZ35" s="250"/>
      <c r="BA35" s="250"/>
      <c r="BB35" s="252"/>
      <c r="BC35" s="249"/>
      <c r="BD35" s="250"/>
      <c r="BE35" s="250"/>
      <c r="BF35" s="250"/>
      <c r="BG35" s="250"/>
      <c r="BH35" s="250"/>
      <c r="BI35" s="250"/>
      <c r="BJ35" s="250"/>
      <c r="BK35" s="250"/>
      <c r="BL35" s="250"/>
      <c r="BM35" s="252"/>
      <c r="BN35" s="234"/>
      <c r="BO35" s="235"/>
      <c r="BP35" s="235"/>
      <c r="BQ35" s="235"/>
      <c r="BR35" s="235"/>
      <c r="BS35" s="235"/>
      <c r="BT35" s="250"/>
      <c r="BU35" s="235"/>
      <c r="BV35" s="235"/>
      <c r="BW35" s="235"/>
      <c r="BX35" s="235"/>
      <c r="BY35" s="235"/>
      <c r="BZ35" s="235"/>
      <c r="CA35" s="235"/>
      <c r="CB35" s="235"/>
      <c r="CC35" s="235"/>
      <c r="CD35" s="235"/>
      <c r="CE35" s="235"/>
      <c r="CF35" s="235"/>
      <c r="CG35" s="235"/>
      <c r="CH35" s="235"/>
      <c r="CI35" s="235"/>
      <c r="CJ35" s="235"/>
      <c r="CK35" s="235"/>
      <c r="CL35" s="235"/>
      <c r="CM35" s="235"/>
      <c r="CN35" s="235"/>
      <c r="CO35" s="235"/>
      <c r="CP35" s="235"/>
      <c r="CQ35" s="235"/>
      <c r="CR35" s="235"/>
      <c r="CS35" s="235"/>
      <c r="CT35" s="235"/>
      <c r="CU35" s="235"/>
      <c r="CV35" s="236"/>
      <c r="CW35" s="237"/>
    </row>
    <row r="36" spans="1:101" ht="15.75">
      <c r="A36" s="267" t="s">
        <v>130</v>
      </c>
      <c r="B36" s="232" t="s">
        <v>107</v>
      </c>
      <c r="C36" s="266">
        <v>3.944</v>
      </c>
      <c r="D36" s="234"/>
      <c r="E36" s="235"/>
      <c r="F36" s="236"/>
      <c r="G36" s="235"/>
      <c r="H36" s="236"/>
      <c r="I36" s="235"/>
      <c r="J36" s="235"/>
      <c r="K36" s="236"/>
      <c r="L36" s="236"/>
      <c r="M36" s="236"/>
      <c r="N36" s="236"/>
      <c r="O36" s="236"/>
      <c r="P36" s="235"/>
      <c r="Q36" s="236"/>
      <c r="R36" s="236"/>
      <c r="S36" s="236"/>
      <c r="T36" s="237"/>
      <c r="U36" s="249"/>
      <c r="V36" s="250"/>
      <c r="W36" s="250"/>
      <c r="X36" s="250"/>
      <c r="Y36" s="250">
        <v>0.45300000000000001</v>
      </c>
      <c r="Z36" s="250"/>
      <c r="AA36" s="250"/>
      <c r="AB36" s="250"/>
      <c r="AC36" s="250"/>
      <c r="AD36" s="250"/>
      <c r="AE36" s="250">
        <v>0.62</v>
      </c>
      <c r="AF36" s="250"/>
      <c r="AG36" s="250"/>
      <c r="AH36" s="250"/>
      <c r="AI36" s="250"/>
      <c r="AJ36" s="250"/>
      <c r="AK36" s="250">
        <v>0.59599999999999997</v>
      </c>
      <c r="AL36" s="250"/>
      <c r="AM36" s="250"/>
      <c r="AN36" s="250"/>
      <c r="AO36" s="250"/>
      <c r="AP36" s="250">
        <v>0.41099999999999998</v>
      </c>
      <c r="AQ36" s="250"/>
      <c r="AR36" s="251"/>
      <c r="AS36" s="249"/>
      <c r="AT36" s="248">
        <v>0.17699999999999999</v>
      </c>
      <c r="AU36" s="248"/>
      <c r="AV36" s="250"/>
      <c r="AW36" s="248"/>
      <c r="AX36" s="248">
        <v>0.89800000000000002</v>
      </c>
      <c r="AY36" s="248">
        <v>0.192</v>
      </c>
      <c r="AZ36" s="248"/>
      <c r="BA36" s="250"/>
      <c r="BB36" s="252"/>
      <c r="BC36" s="249">
        <v>0.36099999999999999</v>
      </c>
      <c r="BD36" s="250"/>
      <c r="BE36" s="250"/>
      <c r="BF36" s="250"/>
      <c r="BG36" s="250"/>
      <c r="BH36" s="250"/>
      <c r="BI36" s="250"/>
      <c r="BJ36" s="250"/>
      <c r="BK36" s="250"/>
      <c r="BL36" s="250"/>
      <c r="BM36" s="252"/>
      <c r="BN36" s="249"/>
      <c r="BO36" s="248"/>
      <c r="BP36" s="248"/>
      <c r="BQ36" s="248"/>
      <c r="BR36" s="250"/>
      <c r="BS36" s="248"/>
      <c r="BT36" s="248"/>
      <c r="BU36" s="250"/>
      <c r="BV36" s="248"/>
      <c r="BW36" s="250"/>
      <c r="BX36" s="248"/>
      <c r="BY36" s="248"/>
      <c r="BZ36" s="248"/>
      <c r="CA36" s="248"/>
      <c r="CB36" s="248"/>
      <c r="CC36" s="248"/>
      <c r="CD36" s="250"/>
      <c r="CE36" s="248"/>
      <c r="CF36" s="248"/>
      <c r="CG36" s="248"/>
      <c r="CH36" s="248"/>
      <c r="CI36" s="250"/>
      <c r="CJ36" s="250"/>
      <c r="CK36" s="248"/>
      <c r="CL36" s="248"/>
      <c r="CM36" s="250"/>
      <c r="CN36" s="250"/>
      <c r="CO36" s="250"/>
      <c r="CP36" s="250"/>
      <c r="CQ36" s="250"/>
      <c r="CR36" s="250"/>
      <c r="CS36" s="248"/>
      <c r="CT36" s="248">
        <v>0.23599999999999999</v>
      </c>
      <c r="CU36" s="250"/>
      <c r="CV36" s="248"/>
      <c r="CW36" s="251"/>
    </row>
    <row r="37" spans="1:101" ht="15.75">
      <c r="A37" s="267" t="s">
        <v>131</v>
      </c>
      <c r="B37" s="232" t="s">
        <v>132</v>
      </c>
      <c r="C37" s="268">
        <v>19</v>
      </c>
      <c r="D37" s="234"/>
      <c r="E37" s="235"/>
      <c r="F37" s="236"/>
      <c r="G37" s="235"/>
      <c r="H37" s="236"/>
      <c r="I37" s="235"/>
      <c r="J37" s="235"/>
      <c r="K37" s="236"/>
      <c r="L37" s="236"/>
      <c r="M37" s="236"/>
      <c r="N37" s="236"/>
      <c r="O37" s="235"/>
      <c r="P37" s="235"/>
      <c r="Q37" s="236"/>
      <c r="R37" s="236"/>
      <c r="S37" s="236"/>
      <c r="T37" s="237"/>
      <c r="U37" s="234"/>
      <c r="V37" s="235"/>
      <c r="W37" s="235"/>
      <c r="X37" s="235"/>
      <c r="Y37" s="235">
        <v>3</v>
      </c>
      <c r="Z37" s="235"/>
      <c r="AA37" s="235"/>
      <c r="AB37" s="235"/>
      <c r="AC37" s="235"/>
      <c r="AD37" s="235"/>
      <c r="AE37" s="235">
        <v>2</v>
      </c>
      <c r="AF37" s="235"/>
      <c r="AG37" s="235"/>
      <c r="AH37" s="235"/>
      <c r="AI37" s="235"/>
      <c r="AJ37" s="235"/>
      <c r="AK37" s="235">
        <v>1</v>
      </c>
      <c r="AL37" s="235"/>
      <c r="AM37" s="235"/>
      <c r="AN37" s="235"/>
      <c r="AO37" s="235"/>
      <c r="AP37" s="235">
        <v>3</v>
      </c>
      <c r="AQ37" s="235"/>
      <c r="AR37" s="237"/>
      <c r="AS37" s="269"/>
      <c r="AT37" s="260">
        <v>1</v>
      </c>
      <c r="AU37" s="270"/>
      <c r="AV37" s="260"/>
      <c r="AW37" s="271"/>
      <c r="AX37" s="270">
        <v>4</v>
      </c>
      <c r="AY37" s="270">
        <v>1</v>
      </c>
      <c r="AZ37" s="270"/>
      <c r="BA37" s="242"/>
      <c r="BB37" s="244"/>
      <c r="BC37" s="234">
        <v>2</v>
      </c>
      <c r="BD37" s="235"/>
      <c r="BE37" s="235"/>
      <c r="BF37" s="235"/>
      <c r="BG37" s="235"/>
      <c r="BH37" s="235"/>
      <c r="BI37" s="235"/>
      <c r="BJ37" s="235"/>
      <c r="BK37" s="235"/>
      <c r="BL37" s="235"/>
      <c r="BM37" s="239"/>
      <c r="BN37" s="234"/>
      <c r="BO37" s="236"/>
      <c r="BP37" s="236"/>
      <c r="BQ37" s="236"/>
      <c r="BR37" s="235"/>
      <c r="BS37" s="236"/>
      <c r="BT37" s="236"/>
      <c r="BU37" s="235"/>
      <c r="BV37" s="236"/>
      <c r="BW37" s="235"/>
      <c r="BX37" s="236"/>
      <c r="BY37" s="236"/>
      <c r="BZ37" s="236"/>
      <c r="CA37" s="236"/>
      <c r="CB37" s="236"/>
      <c r="CC37" s="236"/>
      <c r="CD37" s="235"/>
      <c r="CE37" s="236"/>
      <c r="CF37" s="236"/>
      <c r="CG37" s="236"/>
      <c r="CH37" s="236"/>
      <c r="CI37" s="235"/>
      <c r="CJ37" s="235"/>
      <c r="CK37" s="236"/>
      <c r="CL37" s="236"/>
      <c r="CM37" s="235"/>
      <c r="CN37" s="235"/>
      <c r="CO37" s="235"/>
      <c r="CP37" s="235"/>
      <c r="CQ37" s="235"/>
      <c r="CR37" s="235"/>
      <c r="CS37" s="236"/>
      <c r="CT37" s="236">
        <v>2</v>
      </c>
      <c r="CU37" s="235"/>
      <c r="CV37" s="236"/>
      <c r="CW37" s="237"/>
    </row>
    <row r="38" spans="1:101" ht="15.75">
      <c r="A38" s="267"/>
      <c r="B38" s="232" t="s">
        <v>103</v>
      </c>
      <c r="C38" s="233">
        <v>5010.7499999999991</v>
      </c>
      <c r="D38" s="245"/>
      <c r="E38" s="242"/>
      <c r="F38" s="243"/>
      <c r="G38" s="242"/>
      <c r="H38" s="243"/>
      <c r="I38" s="242"/>
      <c r="J38" s="242"/>
      <c r="K38" s="243"/>
      <c r="L38" s="243"/>
      <c r="M38" s="243"/>
      <c r="N38" s="243"/>
      <c r="O38" s="243"/>
      <c r="P38" s="242"/>
      <c r="Q38" s="243"/>
      <c r="R38" s="243"/>
      <c r="S38" s="243"/>
      <c r="T38" s="253"/>
      <c r="U38" s="245"/>
      <c r="V38" s="242"/>
      <c r="W38" s="242"/>
      <c r="X38" s="242"/>
      <c r="Y38" s="242">
        <v>580.04999999999995</v>
      </c>
      <c r="Z38" s="242"/>
      <c r="AA38" s="242"/>
      <c r="AB38" s="242"/>
      <c r="AC38" s="242"/>
      <c r="AD38" s="242"/>
      <c r="AE38" s="242">
        <v>1132.49</v>
      </c>
      <c r="AF38" s="242"/>
      <c r="AG38" s="242"/>
      <c r="AH38" s="242"/>
      <c r="AI38" s="242"/>
      <c r="AJ38" s="242"/>
      <c r="AK38" s="242">
        <v>536.23</v>
      </c>
      <c r="AL38" s="242"/>
      <c r="AM38" s="242"/>
      <c r="AN38" s="242"/>
      <c r="AO38" s="242"/>
      <c r="AP38" s="242">
        <v>562.74</v>
      </c>
      <c r="AQ38" s="242"/>
      <c r="AR38" s="253"/>
      <c r="AS38" s="245"/>
      <c r="AT38" s="243">
        <v>244.29</v>
      </c>
      <c r="AU38" s="243"/>
      <c r="AV38" s="243"/>
      <c r="AW38" s="243"/>
      <c r="AX38" s="243">
        <v>1023.4</v>
      </c>
      <c r="AY38" s="243">
        <v>199.42</v>
      </c>
      <c r="AZ38" s="243"/>
      <c r="BA38" s="242"/>
      <c r="BB38" s="244"/>
      <c r="BC38" s="245">
        <v>466.44</v>
      </c>
      <c r="BD38" s="242"/>
      <c r="BE38" s="242"/>
      <c r="BF38" s="242"/>
      <c r="BG38" s="242"/>
      <c r="BH38" s="242"/>
      <c r="BI38" s="242"/>
      <c r="BJ38" s="242"/>
      <c r="BK38" s="242"/>
      <c r="BL38" s="242"/>
      <c r="BM38" s="244"/>
      <c r="BN38" s="245"/>
      <c r="BO38" s="242"/>
      <c r="BP38" s="243"/>
      <c r="BQ38" s="243"/>
      <c r="BR38" s="242"/>
      <c r="BS38" s="243"/>
      <c r="BT38" s="243"/>
      <c r="BU38" s="242"/>
      <c r="BV38" s="243"/>
      <c r="BW38" s="242"/>
      <c r="BX38" s="243"/>
      <c r="BY38" s="243"/>
      <c r="BZ38" s="243"/>
      <c r="CA38" s="243"/>
      <c r="CB38" s="243"/>
      <c r="CC38" s="243"/>
      <c r="CD38" s="242"/>
      <c r="CE38" s="243"/>
      <c r="CF38" s="243"/>
      <c r="CG38" s="243"/>
      <c r="CH38" s="243"/>
      <c r="CI38" s="242"/>
      <c r="CJ38" s="242"/>
      <c r="CK38" s="243"/>
      <c r="CL38" s="243"/>
      <c r="CM38" s="242"/>
      <c r="CN38" s="242"/>
      <c r="CO38" s="242"/>
      <c r="CP38" s="242"/>
      <c r="CQ38" s="242"/>
      <c r="CR38" s="242"/>
      <c r="CS38" s="243"/>
      <c r="CT38" s="243">
        <v>265.69</v>
      </c>
      <c r="CU38" s="243"/>
      <c r="CV38" s="243"/>
      <c r="CW38" s="253"/>
    </row>
    <row r="39" spans="1:101" s="275" customFormat="1" ht="15.75">
      <c r="A39" s="272" t="s">
        <v>133</v>
      </c>
      <c r="B39" s="232" t="s">
        <v>107</v>
      </c>
      <c r="C39" s="266">
        <v>2.9470000000000001</v>
      </c>
      <c r="D39" s="234"/>
      <c r="E39" s="235"/>
      <c r="F39" s="235"/>
      <c r="G39" s="235"/>
      <c r="H39" s="235"/>
      <c r="I39" s="235"/>
      <c r="J39" s="235"/>
      <c r="K39" s="235"/>
      <c r="L39" s="235"/>
      <c r="M39" s="235"/>
      <c r="N39" s="235"/>
      <c r="O39" s="235"/>
      <c r="P39" s="235"/>
      <c r="Q39" s="235"/>
      <c r="R39" s="235"/>
      <c r="S39" s="235"/>
      <c r="T39" s="239"/>
      <c r="U39" s="234"/>
      <c r="V39" s="235"/>
      <c r="W39" s="235"/>
      <c r="X39" s="235"/>
      <c r="Y39" s="235">
        <v>0.38</v>
      </c>
      <c r="Z39" s="235"/>
      <c r="AA39" s="235"/>
      <c r="AB39" s="235"/>
      <c r="AC39" s="235"/>
      <c r="AD39" s="235"/>
      <c r="AE39" s="235">
        <v>0.14399999999999999</v>
      </c>
      <c r="AF39" s="235"/>
      <c r="AG39" s="235"/>
      <c r="AH39" s="235"/>
      <c r="AI39" s="235"/>
      <c r="AJ39" s="235"/>
      <c r="AK39" s="235">
        <v>0.33600000000000002</v>
      </c>
      <c r="AL39" s="235"/>
      <c r="AM39" s="235"/>
      <c r="AN39" s="235"/>
      <c r="AO39" s="235"/>
      <c r="AP39" s="235">
        <v>0.32700000000000001</v>
      </c>
      <c r="AQ39" s="235"/>
      <c r="AR39" s="239"/>
      <c r="AS39" s="234"/>
      <c r="AT39" s="235">
        <v>0.23300000000000001</v>
      </c>
      <c r="AU39" s="235"/>
      <c r="AV39" s="235"/>
      <c r="AW39" s="235"/>
      <c r="AX39" s="235">
        <v>0.77100000000000002</v>
      </c>
      <c r="AY39" s="235">
        <v>0.254</v>
      </c>
      <c r="AZ39" s="274"/>
      <c r="BA39" s="242"/>
      <c r="BB39" s="239"/>
      <c r="BC39" s="234">
        <v>0.502</v>
      </c>
      <c r="BD39" s="235"/>
      <c r="BE39" s="235"/>
      <c r="BF39" s="235"/>
      <c r="BG39" s="235"/>
      <c r="BH39" s="235"/>
      <c r="BI39" s="235"/>
      <c r="BJ39" s="235"/>
      <c r="BK39" s="235"/>
      <c r="BL39" s="235"/>
      <c r="BM39" s="239"/>
      <c r="BN39" s="234"/>
      <c r="BO39" s="235"/>
      <c r="BP39" s="235"/>
      <c r="BQ39" s="235"/>
      <c r="BR39" s="235"/>
      <c r="BS39" s="235"/>
      <c r="BT39" s="235"/>
      <c r="BU39" s="235"/>
      <c r="BV39" s="235"/>
      <c r="BW39" s="235"/>
      <c r="BX39" s="235"/>
      <c r="BY39" s="235"/>
      <c r="BZ39" s="235"/>
      <c r="CA39" s="235"/>
      <c r="CB39" s="235"/>
      <c r="CC39" s="235"/>
      <c r="CD39" s="235"/>
      <c r="CE39" s="235"/>
      <c r="CF39" s="235"/>
      <c r="CG39" s="235"/>
      <c r="CH39" s="235"/>
      <c r="CI39" s="235"/>
      <c r="CJ39" s="235"/>
      <c r="CK39" s="235"/>
      <c r="CL39" s="235"/>
      <c r="CM39" s="235"/>
      <c r="CN39" s="235"/>
      <c r="CO39" s="235"/>
      <c r="CP39" s="235"/>
      <c r="CQ39" s="235"/>
      <c r="CR39" s="235"/>
      <c r="CS39" s="235"/>
      <c r="CT39" s="235"/>
      <c r="CU39" s="235"/>
      <c r="CV39" s="235"/>
      <c r="CW39" s="239"/>
    </row>
    <row r="40" spans="1:101" s="275" customFormat="1" ht="20.25" customHeight="1">
      <c r="A40" s="272" t="s">
        <v>134</v>
      </c>
      <c r="B40" s="232" t="s">
        <v>103</v>
      </c>
      <c r="C40" s="233">
        <v>565.63</v>
      </c>
      <c r="D40" s="234"/>
      <c r="E40" s="235"/>
      <c r="F40" s="235"/>
      <c r="G40" s="235"/>
      <c r="H40" s="235"/>
      <c r="I40" s="235"/>
      <c r="J40" s="235"/>
      <c r="K40" s="235"/>
      <c r="L40" s="235"/>
      <c r="M40" s="235"/>
      <c r="N40" s="235"/>
      <c r="O40" s="235"/>
      <c r="P40" s="235"/>
      <c r="Q40" s="235"/>
      <c r="R40" s="235"/>
      <c r="S40" s="235"/>
      <c r="T40" s="239"/>
      <c r="U40" s="234"/>
      <c r="V40" s="235"/>
      <c r="W40" s="235"/>
      <c r="X40" s="235"/>
      <c r="Y40" s="235">
        <v>76.430000000000007</v>
      </c>
      <c r="Z40" s="235"/>
      <c r="AA40" s="235"/>
      <c r="AB40" s="235"/>
      <c r="AC40" s="235"/>
      <c r="AD40" s="235"/>
      <c r="AE40" s="235">
        <v>22.84</v>
      </c>
      <c r="AF40" s="235"/>
      <c r="AG40" s="235"/>
      <c r="AH40" s="235"/>
      <c r="AI40" s="235"/>
      <c r="AJ40" s="235"/>
      <c r="AK40" s="235">
        <v>68.39</v>
      </c>
      <c r="AL40" s="235"/>
      <c r="AM40" s="235"/>
      <c r="AN40" s="235"/>
      <c r="AO40" s="235"/>
      <c r="AP40" s="235">
        <v>65.67</v>
      </c>
      <c r="AQ40" s="235"/>
      <c r="AR40" s="239"/>
      <c r="AS40" s="234"/>
      <c r="AT40" s="235">
        <v>20.329999999999998</v>
      </c>
      <c r="AU40" s="235"/>
      <c r="AV40" s="235"/>
      <c r="AW40" s="235"/>
      <c r="AX40" s="235">
        <v>158.47</v>
      </c>
      <c r="AY40" s="235">
        <v>52.32</v>
      </c>
      <c r="AZ40" s="242"/>
      <c r="BA40" s="242"/>
      <c r="BB40" s="239"/>
      <c r="BC40" s="234">
        <v>101.18</v>
      </c>
      <c r="BD40" s="235"/>
      <c r="BE40" s="235"/>
      <c r="BF40" s="235"/>
      <c r="BG40" s="235"/>
      <c r="BH40" s="235"/>
      <c r="BI40" s="235"/>
      <c r="BJ40" s="235"/>
      <c r="BK40" s="235"/>
      <c r="BL40" s="235"/>
      <c r="BM40" s="239"/>
      <c r="BN40" s="234"/>
      <c r="BO40" s="235"/>
      <c r="BP40" s="235"/>
      <c r="BQ40" s="235"/>
      <c r="BR40" s="235"/>
      <c r="BS40" s="235"/>
      <c r="BT40" s="235"/>
      <c r="BU40" s="235"/>
      <c r="BV40" s="235"/>
      <c r="BW40" s="235"/>
      <c r="BX40" s="235"/>
      <c r="BY40" s="235"/>
      <c r="BZ40" s="235"/>
      <c r="CA40" s="235"/>
      <c r="CB40" s="235"/>
      <c r="CC40" s="235"/>
      <c r="CD40" s="235"/>
      <c r="CE40" s="235"/>
      <c r="CF40" s="235"/>
      <c r="CG40" s="235"/>
      <c r="CH40" s="235"/>
      <c r="CI40" s="235"/>
      <c r="CJ40" s="235"/>
      <c r="CK40" s="235"/>
      <c r="CL40" s="235"/>
      <c r="CM40" s="235"/>
      <c r="CN40" s="235"/>
      <c r="CO40" s="235"/>
      <c r="CP40" s="235"/>
      <c r="CQ40" s="235"/>
      <c r="CR40" s="235"/>
      <c r="CS40" s="235"/>
      <c r="CT40" s="235"/>
      <c r="CU40" s="235"/>
      <c r="CV40" s="235"/>
      <c r="CW40" s="239"/>
    </row>
    <row r="41" spans="1:101" s="275" customFormat="1" ht="15.75">
      <c r="A41" s="272" t="s">
        <v>135</v>
      </c>
      <c r="B41" s="232" t="s">
        <v>107</v>
      </c>
      <c r="C41" s="265">
        <v>1.4E-2</v>
      </c>
      <c r="D41" s="249"/>
      <c r="E41" s="250"/>
      <c r="F41" s="250"/>
      <c r="G41" s="250"/>
      <c r="H41" s="250"/>
      <c r="I41" s="250"/>
      <c r="J41" s="250"/>
      <c r="K41" s="250"/>
      <c r="L41" s="250"/>
      <c r="M41" s="250"/>
      <c r="N41" s="250"/>
      <c r="O41" s="250"/>
      <c r="P41" s="250"/>
      <c r="Q41" s="250"/>
      <c r="R41" s="250"/>
      <c r="S41" s="250"/>
      <c r="T41" s="252"/>
      <c r="U41" s="249"/>
      <c r="V41" s="235"/>
      <c r="W41" s="235"/>
      <c r="X41" s="235"/>
      <c r="Y41" s="235"/>
      <c r="Z41" s="235"/>
      <c r="AA41" s="235"/>
      <c r="AB41" s="235"/>
      <c r="AC41" s="235"/>
      <c r="AD41" s="235"/>
      <c r="AE41" s="235"/>
      <c r="AF41" s="235"/>
      <c r="AG41" s="235"/>
      <c r="AH41" s="235"/>
      <c r="AI41" s="235"/>
      <c r="AJ41" s="235"/>
      <c r="AK41" s="235">
        <v>1.4E-2</v>
      </c>
      <c r="AL41" s="235"/>
      <c r="AM41" s="235"/>
      <c r="AN41" s="235"/>
      <c r="AO41" s="235"/>
      <c r="AP41" s="235"/>
      <c r="AQ41" s="235"/>
      <c r="AR41" s="239"/>
      <c r="AS41" s="245"/>
      <c r="AT41" s="242"/>
      <c r="AU41" s="242"/>
      <c r="AV41" s="242"/>
      <c r="AW41" s="242"/>
      <c r="AX41" s="242"/>
      <c r="AY41" s="242"/>
      <c r="AZ41" s="242"/>
      <c r="BA41" s="242"/>
      <c r="BB41" s="244"/>
      <c r="BC41" s="234"/>
      <c r="BD41" s="235"/>
      <c r="BE41" s="235"/>
      <c r="BF41" s="235"/>
      <c r="BG41" s="235"/>
      <c r="BH41" s="235"/>
      <c r="BI41" s="235"/>
      <c r="BJ41" s="235"/>
      <c r="BK41" s="235"/>
      <c r="BL41" s="235"/>
      <c r="BM41" s="239"/>
      <c r="BN41" s="249"/>
      <c r="BO41" s="235"/>
      <c r="BP41" s="235"/>
      <c r="BQ41" s="235"/>
      <c r="BR41" s="235"/>
      <c r="BS41" s="235"/>
      <c r="BT41" s="235"/>
      <c r="BU41" s="235"/>
      <c r="BV41" s="235"/>
      <c r="BW41" s="235"/>
      <c r="BX41" s="235"/>
      <c r="BY41" s="235"/>
      <c r="BZ41" s="235"/>
      <c r="CA41" s="235"/>
      <c r="CB41" s="235"/>
      <c r="CC41" s="235"/>
      <c r="CD41" s="235"/>
      <c r="CE41" s="235"/>
      <c r="CF41" s="235"/>
      <c r="CG41" s="235"/>
      <c r="CH41" s="235"/>
      <c r="CI41" s="235"/>
      <c r="CJ41" s="235"/>
      <c r="CK41" s="235"/>
      <c r="CL41" s="235"/>
      <c r="CM41" s="235"/>
      <c r="CN41" s="235"/>
      <c r="CO41" s="235"/>
      <c r="CP41" s="235"/>
      <c r="CQ41" s="235"/>
      <c r="CR41" s="235"/>
      <c r="CS41" s="235"/>
      <c r="CT41" s="235"/>
      <c r="CU41" s="235"/>
      <c r="CV41" s="235"/>
      <c r="CW41" s="239"/>
    </row>
    <row r="42" spans="1:101" s="275" customFormat="1" ht="15.75">
      <c r="A42" s="272" t="s">
        <v>136</v>
      </c>
      <c r="B42" s="232" t="s">
        <v>137</v>
      </c>
      <c r="C42" s="233">
        <v>60.79</v>
      </c>
      <c r="D42" s="277"/>
      <c r="E42" s="246"/>
      <c r="F42" s="246"/>
      <c r="G42" s="246"/>
      <c r="H42" s="246"/>
      <c r="I42" s="246"/>
      <c r="J42" s="246"/>
      <c r="K42" s="246"/>
      <c r="L42" s="246"/>
      <c r="M42" s="246"/>
      <c r="N42" s="246"/>
      <c r="O42" s="246"/>
      <c r="P42" s="246"/>
      <c r="Q42" s="246"/>
      <c r="R42" s="246"/>
      <c r="S42" s="250"/>
      <c r="T42" s="278"/>
      <c r="U42" s="234"/>
      <c r="V42" s="235"/>
      <c r="W42" s="235"/>
      <c r="X42" s="235"/>
      <c r="Y42" s="235"/>
      <c r="Z42" s="235"/>
      <c r="AA42" s="235"/>
      <c r="AB42" s="235"/>
      <c r="AC42" s="235"/>
      <c r="AD42" s="235"/>
      <c r="AE42" s="235"/>
      <c r="AF42" s="235"/>
      <c r="AG42" s="235"/>
      <c r="AH42" s="235"/>
      <c r="AI42" s="235"/>
      <c r="AJ42" s="235"/>
      <c r="AK42" s="235">
        <v>60.79</v>
      </c>
      <c r="AL42" s="235"/>
      <c r="AM42" s="235"/>
      <c r="AN42" s="235"/>
      <c r="AO42" s="235"/>
      <c r="AP42" s="235"/>
      <c r="AQ42" s="235"/>
      <c r="AR42" s="239"/>
      <c r="AS42" s="245"/>
      <c r="AT42" s="242"/>
      <c r="AU42" s="242"/>
      <c r="AV42" s="242"/>
      <c r="AW42" s="242"/>
      <c r="AX42" s="242"/>
      <c r="AY42" s="242"/>
      <c r="AZ42" s="242"/>
      <c r="BA42" s="242"/>
      <c r="BB42" s="244"/>
      <c r="BC42" s="234"/>
      <c r="BD42" s="235"/>
      <c r="BE42" s="235"/>
      <c r="BF42" s="235"/>
      <c r="BG42" s="242"/>
      <c r="BH42" s="235"/>
      <c r="BI42" s="250"/>
      <c r="BJ42" s="250"/>
      <c r="BK42" s="235"/>
      <c r="BL42" s="235"/>
      <c r="BM42" s="239"/>
      <c r="BN42" s="234"/>
      <c r="BO42" s="235"/>
      <c r="BP42" s="235"/>
      <c r="BQ42" s="235"/>
      <c r="BR42" s="235"/>
      <c r="BS42" s="235"/>
      <c r="BT42" s="235"/>
      <c r="BU42" s="235"/>
      <c r="BV42" s="235"/>
      <c r="BW42" s="235"/>
      <c r="BX42" s="235"/>
      <c r="BY42" s="235"/>
      <c r="BZ42" s="235"/>
      <c r="CA42" s="235"/>
      <c r="CB42" s="235"/>
      <c r="CC42" s="235"/>
      <c r="CD42" s="235"/>
      <c r="CE42" s="235"/>
      <c r="CF42" s="235"/>
      <c r="CG42" s="235"/>
      <c r="CH42" s="235"/>
      <c r="CI42" s="235"/>
      <c r="CJ42" s="235"/>
      <c r="CK42" s="235"/>
      <c r="CL42" s="235"/>
      <c r="CM42" s="235"/>
      <c r="CN42" s="235"/>
      <c r="CO42" s="235"/>
      <c r="CP42" s="235"/>
      <c r="CQ42" s="235"/>
      <c r="CR42" s="235"/>
      <c r="CS42" s="235"/>
      <c r="CT42" s="235"/>
      <c r="CU42" s="235"/>
      <c r="CV42" s="235"/>
      <c r="CW42" s="239"/>
    </row>
    <row r="43" spans="1:101" s="275" customFormat="1" ht="15.75">
      <c r="A43" s="488" t="s">
        <v>138</v>
      </c>
      <c r="B43" s="279" t="s">
        <v>122</v>
      </c>
      <c r="C43" s="268">
        <v>12</v>
      </c>
      <c r="D43" s="277"/>
      <c r="E43" s="246"/>
      <c r="F43" s="246"/>
      <c r="G43" s="246"/>
      <c r="H43" s="246"/>
      <c r="I43" s="246"/>
      <c r="J43" s="246"/>
      <c r="K43" s="246"/>
      <c r="L43" s="246"/>
      <c r="M43" s="246"/>
      <c r="N43" s="246"/>
      <c r="O43" s="246"/>
      <c r="P43" s="246"/>
      <c r="Q43" s="246"/>
      <c r="R43" s="246"/>
      <c r="S43" s="250"/>
      <c r="T43" s="278"/>
      <c r="U43" s="234"/>
      <c r="V43" s="235"/>
      <c r="W43" s="235"/>
      <c r="X43" s="235"/>
      <c r="Y43" s="235"/>
      <c r="Z43" s="235"/>
      <c r="AA43" s="235"/>
      <c r="AB43" s="235"/>
      <c r="AC43" s="235"/>
      <c r="AD43" s="235"/>
      <c r="AE43" s="235"/>
      <c r="AF43" s="235"/>
      <c r="AG43" s="235"/>
      <c r="AH43" s="235"/>
      <c r="AI43" s="235"/>
      <c r="AJ43" s="235"/>
      <c r="AK43" s="235"/>
      <c r="AL43" s="235"/>
      <c r="AM43" s="235"/>
      <c r="AN43" s="235"/>
      <c r="AO43" s="235"/>
      <c r="AP43" s="235"/>
      <c r="AQ43" s="235"/>
      <c r="AR43" s="239"/>
      <c r="AS43" s="245"/>
      <c r="AT43" s="242"/>
      <c r="AU43" s="242"/>
      <c r="AV43" s="242"/>
      <c r="AW43" s="242"/>
      <c r="AX43" s="242"/>
      <c r="AY43" s="242"/>
      <c r="AZ43" s="242"/>
      <c r="BA43" s="242"/>
      <c r="BB43" s="244"/>
      <c r="BC43" s="234"/>
      <c r="BD43" s="235"/>
      <c r="BE43" s="235"/>
      <c r="BF43" s="235"/>
      <c r="BG43" s="242"/>
      <c r="BH43" s="235"/>
      <c r="BI43" s="250"/>
      <c r="BJ43" s="250"/>
      <c r="BK43" s="235"/>
      <c r="BL43" s="235"/>
      <c r="BM43" s="239"/>
      <c r="BN43" s="234"/>
      <c r="BO43" s="235"/>
      <c r="BP43" s="235"/>
      <c r="BQ43" s="235"/>
      <c r="BR43" s="235"/>
      <c r="BS43" s="235"/>
      <c r="BT43" s="235"/>
      <c r="BU43" s="235"/>
      <c r="BV43" s="235"/>
      <c r="BW43" s="235"/>
      <c r="BX43" s="235"/>
      <c r="BY43" s="235"/>
      <c r="BZ43" s="235"/>
      <c r="CA43" s="235"/>
      <c r="CB43" s="235"/>
      <c r="CC43" s="235"/>
      <c r="CD43" s="235"/>
      <c r="CE43" s="235"/>
      <c r="CF43" s="235"/>
      <c r="CG43" s="235"/>
      <c r="CH43" s="235"/>
      <c r="CI43" s="235"/>
      <c r="CJ43" s="235"/>
      <c r="CK43" s="235"/>
      <c r="CL43" s="235"/>
      <c r="CM43" s="235"/>
      <c r="CN43" s="235"/>
      <c r="CO43" s="235"/>
      <c r="CP43" s="235"/>
      <c r="CQ43" s="235"/>
      <c r="CR43" s="235"/>
      <c r="CS43" s="235"/>
      <c r="CT43" s="235">
        <v>12</v>
      </c>
      <c r="CU43" s="235"/>
      <c r="CV43" s="235"/>
      <c r="CW43" s="239"/>
    </row>
    <row r="44" spans="1:101" s="275" customFormat="1" ht="15.75">
      <c r="A44" s="488"/>
      <c r="B44" s="279" t="s">
        <v>103</v>
      </c>
      <c r="C44" s="233">
        <v>145.41999999999999</v>
      </c>
      <c r="D44" s="277"/>
      <c r="E44" s="246"/>
      <c r="F44" s="246"/>
      <c r="G44" s="246"/>
      <c r="H44" s="246"/>
      <c r="I44" s="246"/>
      <c r="J44" s="246"/>
      <c r="K44" s="246"/>
      <c r="L44" s="246"/>
      <c r="M44" s="246"/>
      <c r="N44" s="246"/>
      <c r="O44" s="246"/>
      <c r="P44" s="246"/>
      <c r="Q44" s="246"/>
      <c r="R44" s="246"/>
      <c r="S44" s="250"/>
      <c r="T44" s="278"/>
      <c r="U44" s="234"/>
      <c r="V44" s="235"/>
      <c r="W44" s="235"/>
      <c r="X44" s="235"/>
      <c r="Y44" s="235"/>
      <c r="Z44" s="235"/>
      <c r="AA44" s="235"/>
      <c r="AB44" s="235"/>
      <c r="AC44" s="235"/>
      <c r="AD44" s="235"/>
      <c r="AE44" s="235"/>
      <c r="AF44" s="235"/>
      <c r="AG44" s="235"/>
      <c r="AH44" s="235"/>
      <c r="AI44" s="235"/>
      <c r="AJ44" s="235"/>
      <c r="AK44" s="235"/>
      <c r="AL44" s="235"/>
      <c r="AM44" s="235"/>
      <c r="AN44" s="235"/>
      <c r="AO44" s="235"/>
      <c r="AP44" s="235"/>
      <c r="AQ44" s="235"/>
      <c r="AR44" s="239"/>
      <c r="AS44" s="245"/>
      <c r="AT44" s="242"/>
      <c r="AU44" s="242"/>
      <c r="AV44" s="242"/>
      <c r="AW44" s="242"/>
      <c r="AX44" s="242"/>
      <c r="AY44" s="242"/>
      <c r="AZ44" s="242"/>
      <c r="BA44" s="242"/>
      <c r="BB44" s="244"/>
      <c r="BC44" s="234"/>
      <c r="BD44" s="235"/>
      <c r="BE44" s="235"/>
      <c r="BF44" s="235"/>
      <c r="BG44" s="242"/>
      <c r="BH44" s="235"/>
      <c r="BI44" s="250"/>
      <c r="BJ44" s="250"/>
      <c r="BK44" s="235"/>
      <c r="BL44" s="235"/>
      <c r="BM44" s="239"/>
      <c r="BN44" s="234"/>
      <c r="BO44" s="235"/>
      <c r="BP44" s="235"/>
      <c r="BQ44" s="235"/>
      <c r="BR44" s="235"/>
      <c r="BS44" s="235"/>
      <c r="BT44" s="235"/>
      <c r="BU44" s="235"/>
      <c r="BV44" s="235"/>
      <c r="BW44" s="235"/>
      <c r="BX44" s="235"/>
      <c r="BY44" s="235"/>
      <c r="BZ44" s="235"/>
      <c r="CA44" s="235"/>
      <c r="CB44" s="235"/>
      <c r="CC44" s="235"/>
      <c r="CD44" s="235"/>
      <c r="CE44" s="235"/>
      <c r="CF44" s="235"/>
      <c r="CG44" s="235"/>
      <c r="CH44" s="235"/>
      <c r="CI44" s="235"/>
      <c r="CJ44" s="235"/>
      <c r="CK44" s="235"/>
      <c r="CL44" s="235"/>
      <c r="CM44" s="235"/>
      <c r="CN44" s="235"/>
      <c r="CO44" s="235"/>
      <c r="CP44" s="235"/>
      <c r="CQ44" s="235"/>
      <c r="CR44" s="235"/>
      <c r="CS44" s="235"/>
      <c r="CT44" s="235">
        <v>145.41999999999999</v>
      </c>
      <c r="CU44" s="235"/>
      <c r="CV44" s="235"/>
      <c r="CW44" s="239"/>
    </row>
    <row r="45" spans="1:101" s="275" customFormat="1" ht="15.75">
      <c r="A45" s="396" t="s">
        <v>139</v>
      </c>
      <c r="B45" s="236" t="s">
        <v>122</v>
      </c>
      <c r="C45" s="233">
        <v>0</v>
      </c>
      <c r="D45" s="277"/>
      <c r="E45" s="246"/>
      <c r="F45" s="246"/>
      <c r="G45" s="246"/>
      <c r="H45" s="246"/>
      <c r="I45" s="246"/>
      <c r="J45" s="246"/>
      <c r="K45" s="246"/>
      <c r="L45" s="246"/>
      <c r="M45" s="246"/>
      <c r="N45" s="246"/>
      <c r="O45" s="246"/>
      <c r="P45" s="246"/>
      <c r="Q45" s="246"/>
      <c r="R45" s="246"/>
      <c r="S45" s="250"/>
      <c r="T45" s="278"/>
      <c r="U45" s="234"/>
      <c r="V45" s="235"/>
      <c r="W45" s="235"/>
      <c r="X45" s="235"/>
      <c r="Y45" s="235"/>
      <c r="Z45" s="235"/>
      <c r="AA45" s="235"/>
      <c r="AB45" s="235"/>
      <c r="AC45" s="235"/>
      <c r="AD45" s="235"/>
      <c r="AE45" s="235"/>
      <c r="AF45" s="235"/>
      <c r="AG45" s="235"/>
      <c r="AH45" s="235"/>
      <c r="AI45" s="235"/>
      <c r="AJ45" s="235"/>
      <c r="AK45" s="235"/>
      <c r="AL45" s="235"/>
      <c r="AM45" s="235"/>
      <c r="AN45" s="235"/>
      <c r="AO45" s="235"/>
      <c r="AP45" s="235"/>
      <c r="AQ45" s="235"/>
      <c r="AR45" s="239"/>
      <c r="AS45" s="245"/>
      <c r="AT45" s="242"/>
      <c r="AU45" s="242"/>
      <c r="AV45" s="242"/>
      <c r="AW45" s="242"/>
      <c r="AX45" s="242"/>
      <c r="AY45" s="242"/>
      <c r="AZ45" s="242"/>
      <c r="BA45" s="242"/>
      <c r="BB45" s="244"/>
      <c r="BC45" s="234"/>
      <c r="BD45" s="235"/>
      <c r="BE45" s="235"/>
      <c r="BF45" s="235"/>
      <c r="BG45" s="242"/>
      <c r="BH45" s="235"/>
      <c r="BI45" s="250"/>
      <c r="BJ45" s="250"/>
      <c r="BK45" s="235"/>
      <c r="BL45" s="235"/>
      <c r="BM45" s="239"/>
      <c r="BN45" s="234"/>
      <c r="BO45" s="235"/>
      <c r="BP45" s="235"/>
      <c r="BQ45" s="235"/>
      <c r="BR45" s="235"/>
      <c r="BS45" s="235"/>
      <c r="BT45" s="235"/>
      <c r="BU45" s="235"/>
      <c r="BV45" s="235"/>
      <c r="BW45" s="235"/>
      <c r="BX45" s="235"/>
      <c r="BY45" s="235"/>
      <c r="BZ45" s="235"/>
      <c r="CA45" s="235"/>
      <c r="CB45" s="235"/>
      <c r="CC45" s="235"/>
      <c r="CD45" s="235"/>
      <c r="CE45" s="235"/>
      <c r="CF45" s="235"/>
      <c r="CG45" s="235"/>
      <c r="CH45" s="235"/>
      <c r="CI45" s="235"/>
      <c r="CJ45" s="235"/>
      <c r="CK45" s="235"/>
      <c r="CL45" s="235"/>
      <c r="CM45" s="235"/>
      <c r="CN45" s="235"/>
      <c r="CO45" s="235"/>
      <c r="CP45" s="235"/>
      <c r="CQ45" s="235"/>
      <c r="CR45" s="235"/>
      <c r="CS45" s="235"/>
      <c r="CT45" s="235"/>
      <c r="CU45" s="235"/>
      <c r="CV45" s="235"/>
      <c r="CW45" s="239"/>
    </row>
    <row r="46" spans="1:101" s="275" customFormat="1" ht="15.75">
      <c r="A46" s="396" t="s">
        <v>140</v>
      </c>
      <c r="B46" s="236" t="s">
        <v>103</v>
      </c>
      <c r="C46" s="233">
        <v>0</v>
      </c>
      <c r="D46" s="277"/>
      <c r="E46" s="246"/>
      <c r="F46" s="246"/>
      <c r="G46" s="246"/>
      <c r="H46" s="246"/>
      <c r="I46" s="246"/>
      <c r="J46" s="246"/>
      <c r="K46" s="246"/>
      <c r="L46" s="246"/>
      <c r="M46" s="246"/>
      <c r="N46" s="246"/>
      <c r="O46" s="246"/>
      <c r="P46" s="246"/>
      <c r="Q46" s="246"/>
      <c r="R46" s="246"/>
      <c r="S46" s="250"/>
      <c r="T46" s="278"/>
      <c r="U46" s="234"/>
      <c r="V46" s="235"/>
      <c r="W46" s="235"/>
      <c r="X46" s="235"/>
      <c r="Y46" s="235"/>
      <c r="Z46" s="235"/>
      <c r="AA46" s="235"/>
      <c r="AB46" s="235"/>
      <c r="AC46" s="235"/>
      <c r="AD46" s="235"/>
      <c r="AE46" s="235"/>
      <c r="AF46" s="235"/>
      <c r="AG46" s="235"/>
      <c r="AH46" s="235"/>
      <c r="AI46" s="235"/>
      <c r="AJ46" s="235"/>
      <c r="AK46" s="235"/>
      <c r="AL46" s="235"/>
      <c r="AM46" s="235"/>
      <c r="AN46" s="235"/>
      <c r="AO46" s="235"/>
      <c r="AP46" s="235"/>
      <c r="AQ46" s="235"/>
      <c r="AR46" s="239"/>
      <c r="AS46" s="245"/>
      <c r="AT46" s="242"/>
      <c r="AU46" s="242"/>
      <c r="AV46" s="242"/>
      <c r="AW46" s="242"/>
      <c r="AX46" s="242"/>
      <c r="AY46" s="242"/>
      <c r="AZ46" s="242"/>
      <c r="BA46" s="242"/>
      <c r="BB46" s="244"/>
      <c r="BC46" s="234"/>
      <c r="BD46" s="235"/>
      <c r="BE46" s="235"/>
      <c r="BF46" s="235"/>
      <c r="BG46" s="242"/>
      <c r="BH46" s="235"/>
      <c r="BI46" s="250"/>
      <c r="BJ46" s="250"/>
      <c r="BK46" s="235"/>
      <c r="BL46" s="235"/>
      <c r="BM46" s="239"/>
      <c r="BN46" s="234"/>
      <c r="BO46" s="235"/>
      <c r="BP46" s="235"/>
      <c r="BQ46" s="235"/>
      <c r="BR46" s="235"/>
      <c r="BS46" s="235"/>
      <c r="BT46" s="235"/>
      <c r="BU46" s="235"/>
      <c r="BV46" s="235"/>
      <c r="BW46" s="235"/>
      <c r="BX46" s="235"/>
      <c r="BY46" s="235"/>
      <c r="BZ46" s="235"/>
      <c r="CA46" s="235"/>
      <c r="CB46" s="235"/>
      <c r="CC46" s="235"/>
      <c r="CD46" s="235"/>
      <c r="CE46" s="235"/>
      <c r="CF46" s="235"/>
      <c r="CG46" s="235"/>
      <c r="CH46" s="235"/>
      <c r="CI46" s="235"/>
      <c r="CJ46" s="235"/>
      <c r="CK46" s="235"/>
      <c r="CL46" s="235"/>
      <c r="CM46" s="235"/>
      <c r="CN46" s="235"/>
      <c r="CO46" s="235"/>
      <c r="CP46" s="235"/>
      <c r="CQ46" s="235"/>
      <c r="CR46" s="235"/>
      <c r="CS46" s="235"/>
      <c r="CT46" s="235"/>
      <c r="CU46" s="235"/>
      <c r="CV46" s="235"/>
      <c r="CW46" s="239"/>
    </row>
    <row r="47" spans="1:101" ht="15.75">
      <c r="A47" s="267" t="s">
        <v>141</v>
      </c>
      <c r="B47" s="232" t="s">
        <v>128</v>
      </c>
      <c r="C47" s="265">
        <v>7.6000000000000012E-2</v>
      </c>
      <c r="D47" s="249"/>
      <c r="E47" s="250"/>
      <c r="F47" s="248">
        <v>6.0000000000000001E-3</v>
      </c>
      <c r="G47" s="250"/>
      <c r="H47" s="248"/>
      <c r="I47" s="257"/>
      <c r="J47" s="250"/>
      <c r="K47" s="248"/>
      <c r="L47" s="248"/>
      <c r="M47" s="248"/>
      <c r="N47" s="248">
        <v>7.0000000000000007E-2</v>
      </c>
      <c r="O47" s="248"/>
      <c r="P47" s="250"/>
      <c r="Q47" s="235"/>
      <c r="R47" s="248"/>
      <c r="S47" s="248"/>
      <c r="T47" s="251"/>
      <c r="U47" s="249"/>
      <c r="V47" s="250"/>
      <c r="W47" s="250"/>
      <c r="X47" s="250"/>
      <c r="Y47" s="250"/>
      <c r="Z47" s="250"/>
      <c r="AA47" s="250"/>
      <c r="AB47" s="250"/>
      <c r="AC47" s="250"/>
      <c r="AD47" s="250"/>
      <c r="AE47" s="250"/>
      <c r="AF47" s="250"/>
      <c r="AG47" s="250"/>
      <c r="AH47" s="250"/>
      <c r="AI47" s="250"/>
      <c r="AJ47" s="274"/>
      <c r="AK47" s="250"/>
      <c r="AL47" s="250"/>
      <c r="AM47" s="250"/>
      <c r="AN47" s="250"/>
      <c r="AO47" s="250"/>
      <c r="AP47" s="250"/>
      <c r="AQ47" s="250"/>
      <c r="AR47" s="237"/>
      <c r="AS47" s="245"/>
      <c r="AT47" s="243"/>
      <c r="AU47" s="248"/>
      <c r="AV47" s="250"/>
      <c r="AW47" s="248"/>
      <c r="AX47" s="248"/>
      <c r="AY47" s="248"/>
      <c r="AZ47" s="248"/>
      <c r="BA47" s="250"/>
      <c r="BB47" s="252"/>
      <c r="BC47" s="234"/>
      <c r="BD47" s="235"/>
      <c r="BE47" s="235"/>
      <c r="BF47" s="235"/>
      <c r="BG47" s="235"/>
      <c r="BH47" s="235"/>
      <c r="BI47" s="235"/>
      <c r="BJ47" s="235"/>
      <c r="BK47" s="235"/>
      <c r="BL47" s="235"/>
      <c r="BM47" s="239"/>
      <c r="BN47" s="234"/>
      <c r="BO47" s="236"/>
      <c r="BP47" s="236"/>
      <c r="BQ47" s="236"/>
      <c r="BR47" s="235"/>
      <c r="BS47" s="236"/>
      <c r="BT47" s="236"/>
      <c r="BU47" s="235"/>
      <c r="BV47" s="236"/>
      <c r="BW47" s="235"/>
      <c r="BX47" s="236"/>
      <c r="BY47" s="236"/>
      <c r="BZ47" s="236"/>
      <c r="CA47" s="236"/>
      <c r="CB47" s="236"/>
      <c r="CC47" s="236"/>
      <c r="CD47" s="235"/>
      <c r="CE47" s="236"/>
      <c r="CF47" s="236"/>
      <c r="CG47" s="236"/>
      <c r="CH47" s="236"/>
      <c r="CI47" s="235"/>
      <c r="CJ47" s="235"/>
      <c r="CK47" s="236"/>
      <c r="CL47" s="235"/>
      <c r="CM47" s="235"/>
      <c r="CN47" s="235"/>
      <c r="CO47" s="235"/>
      <c r="CP47" s="235"/>
      <c r="CQ47" s="235"/>
      <c r="CR47" s="235"/>
      <c r="CS47" s="236"/>
      <c r="CT47" s="236"/>
      <c r="CU47" s="235"/>
      <c r="CV47" s="236"/>
      <c r="CW47" s="237"/>
    </row>
    <row r="48" spans="1:101" ht="15.75">
      <c r="A48" s="231"/>
      <c r="B48" s="232" t="s">
        <v>103</v>
      </c>
      <c r="C48" s="233">
        <v>181.43</v>
      </c>
      <c r="D48" s="245"/>
      <c r="E48" s="235"/>
      <c r="F48" s="235">
        <v>8.7100000000000009</v>
      </c>
      <c r="G48" s="235"/>
      <c r="H48" s="235"/>
      <c r="I48" s="242"/>
      <c r="J48" s="235"/>
      <c r="K48" s="235"/>
      <c r="L48" s="235"/>
      <c r="M48" s="235"/>
      <c r="N48" s="235">
        <v>172.72</v>
      </c>
      <c r="O48" s="235"/>
      <c r="P48" s="235"/>
      <c r="Q48" s="235"/>
      <c r="R48" s="235"/>
      <c r="S48" s="235"/>
      <c r="T48" s="280"/>
      <c r="U48" s="245"/>
      <c r="V48" s="242"/>
      <c r="W48" s="242"/>
      <c r="X48" s="242"/>
      <c r="Y48" s="242"/>
      <c r="Z48" s="242"/>
      <c r="AA48" s="242"/>
      <c r="AB48" s="235"/>
      <c r="AC48" s="235"/>
      <c r="AD48" s="235"/>
      <c r="AE48" s="235"/>
      <c r="AF48" s="235"/>
      <c r="AG48" s="235"/>
      <c r="AH48" s="235"/>
      <c r="AI48" s="235"/>
      <c r="AJ48" s="235"/>
      <c r="AK48" s="235"/>
      <c r="AL48" s="235"/>
      <c r="AM48" s="235"/>
      <c r="AN48" s="235"/>
      <c r="AO48" s="235"/>
      <c r="AP48" s="235"/>
      <c r="AQ48" s="235"/>
      <c r="AR48" s="237"/>
      <c r="AS48" s="245"/>
      <c r="AT48" s="242"/>
      <c r="AU48" s="242"/>
      <c r="AV48" s="242"/>
      <c r="AW48" s="242"/>
      <c r="AX48" s="242"/>
      <c r="AY48" s="250"/>
      <c r="AZ48" s="242"/>
      <c r="BA48" s="242"/>
      <c r="BB48" s="244"/>
      <c r="BC48" s="245"/>
      <c r="BD48" s="242"/>
      <c r="BE48" s="242"/>
      <c r="BF48" s="242"/>
      <c r="BG48" s="242"/>
      <c r="BH48" s="242"/>
      <c r="BI48" s="242"/>
      <c r="BJ48" s="242"/>
      <c r="BK48" s="242"/>
      <c r="BL48" s="242"/>
      <c r="BM48" s="244"/>
      <c r="BN48" s="245"/>
      <c r="BO48" s="242"/>
      <c r="BP48" s="242"/>
      <c r="BQ48" s="242"/>
      <c r="BR48" s="242"/>
      <c r="BS48" s="242"/>
      <c r="BT48" s="242"/>
      <c r="BU48" s="242"/>
      <c r="BV48" s="242"/>
      <c r="BW48" s="242"/>
      <c r="BX48" s="242"/>
      <c r="BY48" s="242"/>
      <c r="BZ48" s="242"/>
      <c r="CA48" s="242"/>
      <c r="CB48" s="242"/>
      <c r="CC48" s="242"/>
      <c r="CD48" s="242"/>
      <c r="CE48" s="242"/>
      <c r="CF48" s="242"/>
      <c r="CG48" s="242"/>
      <c r="CH48" s="242"/>
      <c r="CI48" s="242"/>
      <c r="CJ48" s="242"/>
      <c r="CK48" s="242"/>
      <c r="CL48" s="242"/>
      <c r="CM48" s="242"/>
      <c r="CN48" s="242"/>
      <c r="CO48" s="242"/>
      <c r="CP48" s="242"/>
      <c r="CQ48" s="242"/>
      <c r="CR48" s="242"/>
      <c r="CS48" s="242"/>
      <c r="CT48" s="242"/>
      <c r="CU48" s="242"/>
      <c r="CV48" s="242"/>
      <c r="CW48" s="244"/>
    </row>
    <row r="49" spans="1:101" ht="15.75">
      <c r="A49" s="488" t="s">
        <v>142</v>
      </c>
      <c r="B49" s="232" t="s">
        <v>122</v>
      </c>
      <c r="C49" s="268">
        <v>1</v>
      </c>
      <c r="D49" s="234"/>
      <c r="E49" s="235"/>
      <c r="F49" s="236"/>
      <c r="G49" s="235"/>
      <c r="H49" s="236"/>
      <c r="I49" s="235"/>
      <c r="J49" s="235"/>
      <c r="K49" s="236"/>
      <c r="L49" s="236"/>
      <c r="M49" s="236"/>
      <c r="N49" s="236"/>
      <c r="O49" s="236"/>
      <c r="P49" s="235"/>
      <c r="Q49" s="236"/>
      <c r="R49" s="236"/>
      <c r="S49" s="236"/>
      <c r="T49" s="237"/>
      <c r="U49" s="234"/>
      <c r="V49" s="235"/>
      <c r="W49" s="235"/>
      <c r="X49" s="235"/>
      <c r="Y49" s="235"/>
      <c r="Z49" s="235"/>
      <c r="AA49" s="235"/>
      <c r="AB49" s="235"/>
      <c r="AC49" s="235"/>
      <c r="AD49" s="235"/>
      <c r="AE49" s="235"/>
      <c r="AF49" s="235"/>
      <c r="AG49" s="235"/>
      <c r="AH49" s="235"/>
      <c r="AI49" s="235"/>
      <c r="AJ49" s="235"/>
      <c r="AK49" s="235"/>
      <c r="AL49" s="235"/>
      <c r="AM49" s="235"/>
      <c r="AN49" s="235"/>
      <c r="AO49" s="235"/>
      <c r="AP49" s="235"/>
      <c r="AQ49" s="235"/>
      <c r="AR49" s="237"/>
      <c r="AS49" s="269"/>
      <c r="AT49" s="270"/>
      <c r="AU49" s="270"/>
      <c r="AV49" s="260"/>
      <c r="AW49" s="270">
        <v>1</v>
      </c>
      <c r="AX49" s="270"/>
      <c r="AY49" s="260"/>
      <c r="AZ49" s="260"/>
      <c r="BA49" s="260"/>
      <c r="BB49" s="281"/>
      <c r="BC49" s="234"/>
      <c r="BD49" s="235"/>
      <c r="BE49" s="235"/>
      <c r="BF49" s="235"/>
      <c r="BG49" s="235"/>
      <c r="BH49" s="235"/>
      <c r="BI49" s="235"/>
      <c r="BJ49" s="235"/>
      <c r="BK49" s="235"/>
      <c r="BL49" s="235"/>
      <c r="BM49" s="239"/>
      <c r="BN49" s="234"/>
      <c r="BO49" s="236"/>
      <c r="BP49" s="236"/>
      <c r="BQ49" s="236"/>
      <c r="BR49" s="235"/>
      <c r="BS49" s="236"/>
      <c r="BT49" s="236"/>
      <c r="BU49" s="235"/>
      <c r="BV49" s="236"/>
      <c r="BW49" s="235"/>
      <c r="BX49" s="236"/>
      <c r="BY49" s="235"/>
      <c r="BZ49" s="235"/>
      <c r="CA49" s="236"/>
      <c r="CB49" s="236"/>
      <c r="CC49" s="236"/>
      <c r="CD49" s="235"/>
      <c r="CE49" s="236"/>
      <c r="CF49" s="236"/>
      <c r="CG49" s="236"/>
      <c r="CH49" s="236"/>
      <c r="CI49" s="235"/>
      <c r="CJ49" s="235"/>
      <c r="CK49" s="236"/>
      <c r="CL49" s="236"/>
      <c r="CM49" s="235"/>
      <c r="CN49" s="235"/>
      <c r="CO49" s="235"/>
      <c r="CP49" s="235"/>
      <c r="CQ49" s="235"/>
      <c r="CR49" s="236"/>
      <c r="CS49" s="236"/>
      <c r="CT49" s="236"/>
      <c r="CU49" s="235"/>
      <c r="CV49" s="236"/>
      <c r="CW49" s="237"/>
    </row>
    <row r="50" spans="1:101" ht="15.75">
      <c r="A50" s="488"/>
      <c r="B50" s="232" t="s">
        <v>103</v>
      </c>
      <c r="C50" s="233">
        <v>3.27</v>
      </c>
      <c r="D50" s="245"/>
      <c r="E50" s="242"/>
      <c r="F50" s="242"/>
      <c r="G50" s="242"/>
      <c r="H50" s="242"/>
      <c r="I50" s="242"/>
      <c r="J50" s="242"/>
      <c r="K50" s="242"/>
      <c r="L50" s="242"/>
      <c r="M50" s="242"/>
      <c r="N50" s="242"/>
      <c r="O50" s="242"/>
      <c r="P50" s="242"/>
      <c r="Q50" s="242"/>
      <c r="R50" s="242"/>
      <c r="S50" s="242"/>
      <c r="T50" s="244"/>
      <c r="U50" s="255"/>
      <c r="V50" s="242"/>
      <c r="W50" s="243"/>
      <c r="X50" s="242"/>
      <c r="Y50" s="242"/>
      <c r="Z50" s="242"/>
      <c r="AA50" s="242"/>
      <c r="AB50" s="242"/>
      <c r="AC50" s="242"/>
      <c r="AD50" s="242"/>
      <c r="AE50" s="242"/>
      <c r="AF50" s="242"/>
      <c r="AG50" s="242"/>
      <c r="AH50" s="242"/>
      <c r="AI50" s="242"/>
      <c r="AJ50" s="242"/>
      <c r="AK50" s="242"/>
      <c r="AL50" s="242"/>
      <c r="AM50" s="242"/>
      <c r="AN50" s="242"/>
      <c r="AO50" s="242"/>
      <c r="AP50" s="242"/>
      <c r="AQ50" s="242"/>
      <c r="AR50" s="244"/>
      <c r="AS50" s="245"/>
      <c r="AT50" s="242"/>
      <c r="AU50" s="242"/>
      <c r="AV50" s="242"/>
      <c r="AW50" s="242">
        <v>3.27</v>
      </c>
      <c r="AX50" s="242"/>
      <c r="AY50" s="242"/>
      <c r="AZ50" s="242"/>
      <c r="BA50" s="250"/>
      <c r="BB50" s="252"/>
      <c r="BC50" s="245"/>
      <c r="BD50" s="242"/>
      <c r="BE50" s="242"/>
      <c r="BF50" s="242"/>
      <c r="BG50" s="242"/>
      <c r="BH50" s="242"/>
      <c r="BI50" s="242"/>
      <c r="BJ50" s="242"/>
      <c r="BK50" s="242"/>
      <c r="BL50" s="242"/>
      <c r="BM50" s="244"/>
      <c r="BN50" s="245"/>
      <c r="BO50" s="242"/>
      <c r="BP50" s="242"/>
      <c r="BQ50" s="242"/>
      <c r="BR50" s="242"/>
      <c r="BS50" s="242"/>
      <c r="BT50" s="242"/>
      <c r="BU50" s="242"/>
      <c r="BV50" s="242"/>
      <c r="BW50" s="242"/>
      <c r="BX50" s="242"/>
      <c r="BY50" s="242"/>
      <c r="BZ50" s="242"/>
      <c r="CA50" s="242"/>
      <c r="CB50" s="242"/>
      <c r="CC50" s="242"/>
      <c r="CD50" s="242"/>
      <c r="CE50" s="242"/>
      <c r="CF50" s="242"/>
      <c r="CG50" s="242"/>
      <c r="CH50" s="243"/>
      <c r="CI50" s="242"/>
      <c r="CJ50" s="242"/>
      <c r="CK50" s="242"/>
      <c r="CL50" s="242"/>
      <c r="CM50" s="242"/>
      <c r="CN50" s="242"/>
      <c r="CO50" s="242"/>
      <c r="CP50" s="242"/>
      <c r="CQ50" s="242"/>
      <c r="CR50" s="242"/>
      <c r="CS50" s="242"/>
      <c r="CT50" s="242"/>
      <c r="CU50" s="242"/>
      <c r="CV50" s="242"/>
      <c r="CW50" s="244"/>
    </row>
    <row r="51" spans="1:101" ht="15.75">
      <c r="A51" s="267" t="s">
        <v>143</v>
      </c>
      <c r="B51" s="232" t="s">
        <v>122</v>
      </c>
      <c r="C51" s="268">
        <v>56</v>
      </c>
      <c r="D51" s="240"/>
      <c r="E51" s="235"/>
      <c r="F51" s="236"/>
      <c r="G51" s="235"/>
      <c r="H51" s="236"/>
      <c r="I51" s="236"/>
      <c r="J51" s="282"/>
      <c r="K51" s="236"/>
      <c r="L51" s="236"/>
      <c r="M51" s="235"/>
      <c r="N51" s="236"/>
      <c r="O51" s="235"/>
      <c r="P51" s="235"/>
      <c r="Q51" s="236"/>
      <c r="R51" s="236"/>
      <c r="S51" s="236"/>
      <c r="T51" s="237"/>
      <c r="U51" s="234">
        <v>1</v>
      </c>
      <c r="V51" s="235"/>
      <c r="W51" s="235"/>
      <c r="X51" s="235"/>
      <c r="Y51" s="235"/>
      <c r="Z51" s="235"/>
      <c r="AA51" s="235"/>
      <c r="AB51" s="235"/>
      <c r="AC51" s="235"/>
      <c r="AD51" s="235"/>
      <c r="AE51" s="235"/>
      <c r="AF51" s="235"/>
      <c r="AG51" s="235"/>
      <c r="AH51" s="235"/>
      <c r="AI51" s="235"/>
      <c r="AJ51" s="235"/>
      <c r="AK51" s="235">
        <v>2</v>
      </c>
      <c r="AL51" s="235"/>
      <c r="AM51" s="235"/>
      <c r="AN51" s="235"/>
      <c r="AO51" s="235"/>
      <c r="AP51" s="235"/>
      <c r="AQ51" s="235"/>
      <c r="AR51" s="237"/>
      <c r="AS51" s="269"/>
      <c r="AT51" s="260"/>
      <c r="AU51" s="260"/>
      <c r="AV51" s="260"/>
      <c r="AW51" s="260"/>
      <c r="AX51" s="260"/>
      <c r="AY51" s="260"/>
      <c r="AZ51" s="260"/>
      <c r="BA51" s="260"/>
      <c r="BB51" s="281"/>
      <c r="BC51" s="234"/>
      <c r="BD51" s="235"/>
      <c r="BE51" s="235">
        <v>18</v>
      </c>
      <c r="BF51" s="235"/>
      <c r="BG51" s="235"/>
      <c r="BH51" s="235"/>
      <c r="BI51" s="235"/>
      <c r="BJ51" s="235">
        <v>4</v>
      </c>
      <c r="BK51" s="235">
        <v>15</v>
      </c>
      <c r="BL51" s="235">
        <v>11</v>
      </c>
      <c r="BM51" s="239"/>
      <c r="BN51" s="234"/>
      <c r="BO51" s="236"/>
      <c r="BP51" s="236"/>
      <c r="BQ51" s="236"/>
      <c r="BR51" s="235"/>
      <c r="BS51" s="282"/>
      <c r="BT51" s="236"/>
      <c r="BU51" s="235"/>
      <c r="BV51" s="236"/>
      <c r="BW51" s="235"/>
      <c r="BX51" s="236"/>
      <c r="BY51" s="236"/>
      <c r="BZ51" s="236"/>
      <c r="CA51" s="282"/>
      <c r="CB51" s="236"/>
      <c r="CC51" s="236"/>
      <c r="CD51" s="235"/>
      <c r="CE51" s="236"/>
      <c r="CF51" s="236"/>
      <c r="CG51" s="236"/>
      <c r="CH51" s="236"/>
      <c r="CI51" s="235"/>
      <c r="CJ51" s="235"/>
      <c r="CK51" s="236"/>
      <c r="CL51" s="236"/>
      <c r="CM51" s="235"/>
      <c r="CN51" s="235"/>
      <c r="CO51" s="235"/>
      <c r="CP51" s="235"/>
      <c r="CQ51" s="235"/>
      <c r="CR51" s="235"/>
      <c r="CS51" s="236"/>
      <c r="CT51" s="236">
        <v>5</v>
      </c>
      <c r="CU51" s="235"/>
      <c r="CV51" s="236"/>
      <c r="CW51" s="237"/>
    </row>
    <row r="52" spans="1:101" ht="15.75">
      <c r="A52" s="231"/>
      <c r="B52" s="232" t="s">
        <v>103</v>
      </c>
      <c r="C52" s="233">
        <v>1497.51</v>
      </c>
      <c r="D52" s="255"/>
      <c r="E52" s="242"/>
      <c r="F52" s="243"/>
      <c r="G52" s="242"/>
      <c r="H52" s="243"/>
      <c r="I52" s="243"/>
      <c r="J52" s="283"/>
      <c r="K52" s="243"/>
      <c r="L52" s="243"/>
      <c r="M52" s="242"/>
      <c r="N52" s="283"/>
      <c r="O52" s="242"/>
      <c r="P52" s="242"/>
      <c r="Q52" s="243"/>
      <c r="R52" s="243"/>
      <c r="S52" s="248"/>
      <c r="T52" s="251"/>
      <c r="U52" s="255">
        <v>29.57</v>
      </c>
      <c r="V52" s="242"/>
      <c r="W52" s="242"/>
      <c r="X52" s="242"/>
      <c r="Y52" s="242"/>
      <c r="Z52" s="242"/>
      <c r="AA52" s="242"/>
      <c r="AB52" s="242"/>
      <c r="AC52" s="242"/>
      <c r="AD52" s="242"/>
      <c r="AE52" s="242"/>
      <c r="AF52" s="242"/>
      <c r="AG52" s="242"/>
      <c r="AH52" s="242"/>
      <c r="AI52" s="242"/>
      <c r="AJ52" s="242"/>
      <c r="AK52" s="242">
        <v>139.91999999999999</v>
      </c>
      <c r="AL52" s="242"/>
      <c r="AM52" s="242"/>
      <c r="AN52" s="242"/>
      <c r="AO52" s="242"/>
      <c r="AP52" s="242"/>
      <c r="AQ52" s="242"/>
      <c r="AR52" s="253"/>
      <c r="AS52" s="245"/>
      <c r="AT52" s="242"/>
      <c r="AU52" s="242"/>
      <c r="AV52" s="242"/>
      <c r="AW52" s="242"/>
      <c r="AX52" s="242"/>
      <c r="AY52" s="242"/>
      <c r="AZ52" s="242"/>
      <c r="BA52" s="250"/>
      <c r="BB52" s="252"/>
      <c r="BC52" s="245"/>
      <c r="BD52" s="242"/>
      <c r="BE52" s="242">
        <v>401.99</v>
      </c>
      <c r="BF52" s="242"/>
      <c r="BG52" s="242"/>
      <c r="BH52" s="242"/>
      <c r="BI52" s="242"/>
      <c r="BJ52" s="242">
        <v>99.29</v>
      </c>
      <c r="BK52" s="242">
        <v>336.74</v>
      </c>
      <c r="BL52" s="242">
        <v>253.27</v>
      </c>
      <c r="BM52" s="253"/>
      <c r="BN52" s="234"/>
      <c r="BO52" s="243"/>
      <c r="BP52" s="243"/>
      <c r="BQ52" s="242"/>
      <c r="BR52" s="242"/>
      <c r="BS52" s="243"/>
      <c r="BT52" s="243"/>
      <c r="BU52" s="242"/>
      <c r="BV52" s="243"/>
      <c r="BW52" s="242"/>
      <c r="BX52" s="243"/>
      <c r="BY52" s="243"/>
      <c r="BZ52" s="243"/>
      <c r="CA52" s="243"/>
      <c r="CB52" s="243"/>
      <c r="CC52" s="243"/>
      <c r="CD52" s="242"/>
      <c r="CE52" s="243"/>
      <c r="CF52" s="243"/>
      <c r="CG52" s="243"/>
      <c r="CH52" s="243"/>
      <c r="CI52" s="242"/>
      <c r="CJ52" s="242"/>
      <c r="CK52" s="243"/>
      <c r="CL52" s="243"/>
      <c r="CM52" s="242"/>
      <c r="CN52" s="242"/>
      <c r="CO52" s="242"/>
      <c r="CP52" s="242"/>
      <c r="CQ52" s="242"/>
      <c r="CR52" s="242"/>
      <c r="CS52" s="243"/>
      <c r="CT52" s="243">
        <v>236.73</v>
      </c>
      <c r="CU52" s="242"/>
      <c r="CV52" s="243"/>
      <c r="CW52" s="253"/>
    </row>
    <row r="53" spans="1:101" ht="15.75">
      <c r="A53" s="267" t="s">
        <v>144</v>
      </c>
      <c r="B53" s="232" t="s">
        <v>122</v>
      </c>
      <c r="C53" s="268">
        <v>45</v>
      </c>
      <c r="D53" s="234"/>
      <c r="E53" s="235"/>
      <c r="F53" s="235"/>
      <c r="G53" s="235"/>
      <c r="H53" s="235"/>
      <c r="I53" s="235"/>
      <c r="J53" s="235"/>
      <c r="K53" s="235"/>
      <c r="L53" s="235"/>
      <c r="M53" s="235"/>
      <c r="N53" s="235"/>
      <c r="O53" s="235"/>
      <c r="P53" s="235"/>
      <c r="Q53" s="236"/>
      <c r="R53" s="236"/>
      <c r="S53" s="236"/>
      <c r="T53" s="237"/>
      <c r="U53" s="234"/>
      <c r="V53" s="235"/>
      <c r="W53" s="235"/>
      <c r="X53" s="235"/>
      <c r="Y53" s="235"/>
      <c r="Z53" s="235"/>
      <c r="AA53" s="235"/>
      <c r="AB53" s="235"/>
      <c r="AC53" s="235"/>
      <c r="AD53" s="235"/>
      <c r="AE53" s="235"/>
      <c r="AF53" s="235"/>
      <c r="AG53" s="235"/>
      <c r="AH53" s="235"/>
      <c r="AI53" s="235"/>
      <c r="AJ53" s="235"/>
      <c r="AK53" s="235"/>
      <c r="AL53" s="235"/>
      <c r="AM53" s="235"/>
      <c r="AN53" s="235"/>
      <c r="AO53" s="235"/>
      <c r="AP53" s="235"/>
      <c r="AQ53" s="235"/>
      <c r="AR53" s="237"/>
      <c r="AS53" s="269"/>
      <c r="AT53" s="260"/>
      <c r="AU53" s="260"/>
      <c r="AV53" s="260"/>
      <c r="AW53" s="260"/>
      <c r="AX53" s="260"/>
      <c r="AY53" s="260">
        <v>25</v>
      </c>
      <c r="AZ53" s="260"/>
      <c r="BA53" s="260">
        <v>10</v>
      </c>
      <c r="BB53" s="281">
        <v>10</v>
      </c>
      <c r="BC53" s="234"/>
      <c r="BD53" s="235"/>
      <c r="BE53" s="235"/>
      <c r="BF53" s="235"/>
      <c r="BG53" s="235"/>
      <c r="BH53" s="235"/>
      <c r="BI53" s="235"/>
      <c r="BJ53" s="235"/>
      <c r="BK53" s="235"/>
      <c r="BL53" s="235"/>
      <c r="BM53" s="239"/>
      <c r="BN53" s="234"/>
      <c r="BO53" s="236"/>
      <c r="BP53" s="236"/>
      <c r="BQ53" s="236"/>
      <c r="BR53" s="235"/>
      <c r="BS53" s="236"/>
      <c r="BT53" s="236"/>
      <c r="BU53" s="235"/>
      <c r="BV53" s="236"/>
      <c r="BW53" s="235"/>
      <c r="BX53" s="236"/>
      <c r="BY53" s="236"/>
      <c r="BZ53" s="236"/>
      <c r="CA53" s="236"/>
      <c r="CB53" s="236"/>
      <c r="CC53" s="236"/>
      <c r="CD53" s="235"/>
      <c r="CE53" s="236"/>
      <c r="CF53" s="236"/>
      <c r="CG53" s="236"/>
      <c r="CH53" s="236"/>
      <c r="CI53" s="235"/>
      <c r="CJ53" s="235"/>
      <c r="CK53" s="236"/>
      <c r="CL53" s="236"/>
      <c r="CM53" s="235"/>
      <c r="CN53" s="235"/>
      <c r="CO53" s="235"/>
      <c r="CP53" s="235"/>
      <c r="CQ53" s="235"/>
      <c r="CR53" s="235"/>
      <c r="CS53" s="236"/>
      <c r="CT53" s="236"/>
      <c r="CU53" s="235"/>
      <c r="CV53" s="236"/>
      <c r="CW53" s="237"/>
    </row>
    <row r="54" spans="1:101" ht="15.75">
      <c r="A54" s="267" t="s">
        <v>145</v>
      </c>
      <c r="B54" s="232" t="s">
        <v>103</v>
      </c>
      <c r="C54" s="233">
        <v>35.89</v>
      </c>
      <c r="D54" s="245"/>
      <c r="E54" s="242"/>
      <c r="F54" s="242"/>
      <c r="G54" s="242"/>
      <c r="H54" s="242"/>
      <c r="I54" s="242"/>
      <c r="J54" s="242"/>
      <c r="K54" s="242"/>
      <c r="L54" s="242"/>
      <c r="M54" s="242"/>
      <c r="N54" s="242"/>
      <c r="O54" s="242"/>
      <c r="P54" s="242"/>
      <c r="Q54" s="242"/>
      <c r="R54" s="242"/>
      <c r="S54" s="242"/>
      <c r="T54" s="244"/>
      <c r="U54" s="245"/>
      <c r="V54" s="242"/>
      <c r="W54" s="242"/>
      <c r="X54" s="242"/>
      <c r="Y54" s="242"/>
      <c r="Z54" s="242"/>
      <c r="AA54" s="242"/>
      <c r="AB54" s="242"/>
      <c r="AC54" s="242"/>
      <c r="AD54" s="242"/>
      <c r="AE54" s="242"/>
      <c r="AF54" s="242"/>
      <c r="AG54" s="242"/>
      <c r="AH54" s="242"/>
      <c r="AI54" s="242"/>
      <c r="AJ54" s="242"/>
      <c r="AK54" s="242"/>
      <c r="AL54" s="242"/>
      <c r="AM54" s="242"/>
      <c r="AN54" s="242"/>
      <c r="AO54" s="242"/>
      <c r="AP54" s="242"/>
      <c r="AQ54" s="242"/>
      <c r="AR54" s="253"/>
      <c r="AS54" s="245"/>
      <c r="AT54" s="242"/>
      <c r="AU54" s="242"/>
      <c r="AV54" s="242"/>
      <c r="AW54" s="242"/>
      <c r="AX54" s="242"/>
      <c r="AY54" s="242">
        <v>21.89</v>
      </c>
      <c r="AZ54" s="242"/>
      <c r="BA54" s="242">
        <v>7</v>
      </c>
      <c r="BB54" s="244">
        <v>7</v>
      </c>
      <c r="BC54" s="245"/>
      <c r="BD54" s="242"/>
      <c r="BE54" s="242"/>
      <c r="BF54" s="242"/>
      <c r="BG54" s="242"/>
      <c r="BH54" s="242"/>
      <c r="BI54" s="242"/>
      <c r="BJ54" s="242"/>
      <c r="BK54" s="242"/>
      <c r="BL54" s="242"/>
      <c r="BM54" s="244"/>
      <c r="BN54" s="245"/>
      <c r="BO54" s="242"/>
      <c r="BP54" s="242"/>
      <c r="BQ54" s="242"/>
      <c r="BR54" s="242"/>
      <c r="BS54" s="242"/>
      <c r="BT54" s="242"/>
      <c r="BU54" s="242"/>
      <c r="BV54" s="242"/>
      <c r="BW54" s="242"/>
      <c r="BX54" s="242"/>
      <c r="BY54" s="242"/>
      <c r="BZ54" s="242"/>
      <c r="CA54" s="242"/>
      <c r="CB54" s="242"/>
      <c r="CC54" s="242"/>
      <c r="CD54" s="242"/>
      <c r="CE54" s="242"/>
      <c r="CF54" s="242"/>
      <c r="CG54" s="242"/>
      <c r="CH54" s="242"/>
      <c r="CI54" s="242"/>
      <c r="CJ54" s="242"/>
      <c r="CK54" s="242"/>
      <c r="CL54" s="242"/>
      <c r="CM54" s="242"/>
      <c r="CN54" s="242"/>
      <c r="CO54" s="242"/>
      <c r="CP54" s="242"/>
      <c r="CQ54" s="242"/>
      <c r="CR54" s="242"/>
      <c r="CS54" s="242"/>
      <c r="CT54" s="242"/>
      <c r="CU54" s="242"/>
      <c r="CV54" s="242"/>
      <c r="CW54" s="244"/>
    </row>
    <row r="55" spans="1:101" s="275" customFormat="1" ht="15.75">
      <c r="A55" s="272" t="s">
        <v>146</v>
      </c>
      <c r="B55" s="232" t="s">
        <v>122</v>
      </c>
      <c r="C55" s="268">
        <v>1</v>
      </c>
      <c r="D55" s="234"/>
      <c r="E55" s="235"/>
      <c r="F55" s="235">
        <v>1</v>
      </c>
      <c r="G55" s="235"/>
      <c r="H55" s="235"/>
      <c r="I55" s="235"/>
      <c r="J55" s="235"/>
      <c r="K55" s="235"/>
      <c r="L55" s="235"/>
      <c r="M55" s="235"/>
      <c r="N55" s="235"/>
      <c r="O55" s="235"/>
      <c r="P55" s="235"/>
      <c r="Q55" s="235"/>
      <c r="R55" s="235"/>
      <c r="S55" s="235"/>
      <c r="T55" s="239"/>
      <c r="U55" s="234"/>
      <c r="V55" s="235"/>
      <c r="W55" s="235"/>
      <c r="X55" s="235"/>
      <c r="Y55" s="235"/>
      <c r="Z55" s="235"/>
      <c r="AA55" s="235"/>
      <c r="AB55" s="235"/>
      <c r="AC55" s="235"/>
      <c r="AD55" s="235"/>
      <c r="AE55" s="235"/>
      <c r="AF55" s="235"/>
      <c r="AG55" s="235"/>
      <c r="AH55" s="235"/>
      <c r="AI55" s="235"/>
      <c r="AJ55" s="235"/>
      <c r="AK55" s="235"/>
      <c r="AL55" s="235"/>
      <c r="AM55" s="235"/>
      <c r="AN55" s="235"/>
      <c r="AO55" s="235"/>
      <c r="AP55" s="235"/>
      <c r="AQ55" s="235"/>
      <c r="AR55" s="239"/>
      <c r="AS55" s="269"/>
      <c r="AT55" s="260"/>
      <c r="AU55" s="260"/>
      <c r="AV55" s="260"/>
      <c r="AW55" s="260"/>
      <c r="AX55" s="260"/>
      <c r="AY55" s="260"/>
      <c r="AZ55" s="260"/>
      <c r="BA55" s="260"/>
      <c r="BB55" s="281"/>
      <c r="BC55" s="234"/>
      <c r="BD55" s="235"/>
      <c r="BE55" s="235"/>
      <c r="BF55" s="235"/>
      <c r="BG55" s="235"/>
      <c r="BH55" s="235"/>
      <c r="BI55" s="235"/>
      <c r="BJ55" s="235"/>
      <c r="BK55" s="235"/>
      <c r="BL55" s="235"/>
      <c r="BM55" s="239"/>
      <c r="BN55" s="234"/>
      <c r="BO55" s="235"/>
      <c r="BP55" s="235"/>
      <c r="BQ55" s="235"/>
      <c r="BR55" s="235"/>
      <c r="BS55" s="235"/>
      <c r="BT55" s="235"/>
      <c r="BU55" s="235"/>
      <c r="BV55" s="235"/>
      <c r="BW55" s="235"/>
      <c r="BX55" s="235"/>
      <c r="BY55" s="235"/>
      <c r="BZ55" s="235"/>
      <c r="CA55" s="235"/>
      <c r="CB55" s="235"/>
      <c r="CC55" s="235"/>
      <c r="CD55" s="235"/>
      <c r="CE55" s="235"/>
      <c r="CF55" s="235"/>
      <c r="CG55" s="235"/>
      <c r="CH55" s="235"/>
      <c r="CI55" s="235"/>
      <c r="CJ55" s="235"/>
      <c r="CK55" s="235"/>
      <c r="CL55" s="235"/>
      <c r="CM55" s="235"/>
      <c r="CN55" s="235"/>
      <c r="CO55" s="235"/>
      <c r="CP55" s="235"/>
      <c r="CQ55" s="235"/>
      <c r="CR55" s="235"/>
      <c r="CS55" s="235"/>
      <c r="CT55" s="235"/>
      <c r="CU55" s="235"/>
      <c r="CV55" s="235"/>
      <c r="CW55" s="239"/>
    </row>
    <row r="56" spans="1:101" s="275" customFormat="1" ht="15.75">
      <c r="A56" s="272" t="s">
        <v>147</v>
      </c>
      <c r="B56" s="232" t="s">
        <v>103</v>
      </c>
      <c r="C56" s="233">
        <v>6.89</v>
      </c>
      <c r="D56" s="249"/>
      <c r="E56" s="250"/>
      <c r="F56" s="242">
        <v>6.89</v>
      </c>
      <c r="G56" s="250"/>
      <c r="H56" s="242"/>
      <c r="I56" s="242"/>
      <c r="J56" s="250"/>
      <c r="K56" s="250"/>
      <c r="L56" s="250"/>
      <c r="M56" s="250"/>
      <c r="N56" s="250"/>
      <c r="O56" s="250"/>
      <c r="P56" s="250"/>
      <c r="Q56" s="250"/>
      <c r="R56" s="250"/>
      <c r="S56" s="250"/>
      <c r="T56" s="252"/>
      <c r="U56" s="245"/>
      <c r="V56" s="242"/>
      <c r="W56" s="242"/>
      <c r="X56" s="242"/>
      <c r="Y56" s="242"/>
      <c r="Z56" s="242"/>
      <c r="AA56" s="242"/>
      <c r="AB56" s="242"/>
      <c r="AC56" s="242"/>
      <c r="AD56" s="242"/>
      <c r="AE56" s="242"/>
      <c r="AF56" s="242"/>
      <c r="AG56" s="242"/>
      <c r="AH56" s="242"/>
      <c r="AI56" s="242"/>
      <c r="AJ56" s="242"/>
      <c r="AK56" s="242"/>
      <c r="AL56" s="242"/>
      <c r="AM56" s="242"/>
      <c r="AN56" s="242"/>
      <c r="AO56" s="242"/>
      <c r="AP56" s="242"/>
      <c r="AQ56" s="242"/>
      <c r="AR56" s="244"/>
      <c r="AS56" s="245"/>
      <c r="AT56" s="242"/>
      <c r="AU56" s="242"/>
      <c r="AV56" s="242"/>
      <c r="AW56" s="242"/>
      <c r="AX56" s="242"/>
      <c r="AY56" s="242"/>
      <c r="AZ56" s="242"/>
      <c r="BA56" s="242"/>
      <c r="BB56" s="252"/>
      <c r="BC56" s="245"/>
      <c r="BD56" s="242"/>
      <c r="BE56" s="242"/>
      <c r="BF56" s="242"/>
      <c r="BG56" s="242"/>
      <c r="BH56" s="242"/>
      <c r="BI56" s="242"/>
      <c r="BJ56" s="242"/>
      <c r="BK56" s="242"/>
      <c r="BL56" s="242"/>
      <c r="BM56" s="244"/>
      <c r="BN56" s="245"/>
      <c r="BO56" s="242"/>
      <c r="BP56" s="242"/>
      <c r="BQ56" s="242"/>
      <c r="BR56" s="242"/>
      <c r="BS56" s="242"/>
      <c r="BT56" s="242"/>
      <c r="BU56" s="242"/>
      <c r="BV56" s="242"/>
      <c r="BW56" s="242"/>
      <c r="BX56" s="242"/>
      <c r="BY56" s="242"/>
      <c r="BZ56" s="242"/>
      <c r="CA56" s="242"/>
      <c r="CB56" s="242"/>
      <c r="CC56" s="242"/>
      <c r="CD56" s="242"/>
      <c r="CE56" s="242"/>
      <c r="CF56" s="242"/>
      <c r="CG56" s="242"/>
      <c r="CH56" s="242"/>
      <c r="CI56" s="242"/>
      <c r="CJ56" s="242"/>
      <c r="CK56" s="242"/>
      <c r="CL56" s="242"/>
      <c r="CM56" s="242"/>
      <c r="CN56" s="242"/>
      <c r="CO56" s="242"/>
      <c r="CP56" s="242"/>
      <c r="CQ56" s="242"/>
      <c r="CR56" s="242"/>
      <c r="CS56" s="242"/>
      <c r="CT56" s="242"/>
      <c r="CU56" s="242"/>
      <c r="CV56" s="242"/>
      <c r="CW56" s="244"/>
    </row>
    <row r="57" spans="1:101" s="275" customFormat="1" ht="15.75">
      <c r="A57" s="488" t="s">
        <v>148</v>
      </c>
      <c r="B57" s="282" t="s">
        <v>122</v>
      </c>
      <c r="C57" s="233">
        <v>0</v>
      </c>
      <c r="D57" s="249"/>
      <c r="E57" s="250"/>
      <c r="F57" s="250"/>
      <c r="G57" s="250"/>
      <c r="H57" s="242"/>
      <c r="I57" s="242"/>
      <c r="J57" s="250"/>
      <c r="K57" s="250"/>
      <c r="L57" s="250"/>
      <c r="M57" s="250"/>
      <c r="N57" s="250"/>
      <c r="O57" s="250"/>
      <c r="P57" s="250"/>
      <c r="Q57" s="250"/>
      <c r="R57" s="250"/>
      <c r="S57" s="250"/>
      <c r="T57" s="252"/>
      <c r="U57" s="245"/>
      <c r="V57" s="242"/>
      <c r="W57" s="242"/>
      <c r="X57" s="242"/>
      <c r="Y57" s="242"/>
      <c r="Z57" s="242"/>
      <c r="AA57" s="242"/>
      <c r="AB57" s="242"/>
      <c r="AC57" s="242"/>
      <c r="AD57" s="242"/>
      <c r="AE57" s="242"/>
      <c r="AF57" s="242"/>
      <c r="AG57" s="242"/>
      <c r="AH57" s="242"/>
      <c r="AI57" s="242"/>
      <c r="AJ57" s="242"/>
      <c r="AK57" s="242"/>
      <c r="AL57" s="242"/>
      <c r="AM57" s="242"/>
      <c r="AN57" s="242"/>
      <c r="AO57" s="242"/>
      <c r="AP57" s="242"/>
      <c r="AQ57" s="242"/>
      <c r="AR57" s="244"/>
      <c r="AS57" s="245"/>
      <c r="AT57" s="242"/>
      <c r="AU57" s="242"/>
      <c r="AV57" s="242"/>
      <c r="AW57" s="242"/>
      <c r="AX57" s="242"/>
      <c r="AY57" s="242"/>
      <c r="AZ57" s="242"/>
      <c r="BA57" s="242"/>
      <c r="BB57" s="252"/>
      <c r="BC57" s="245"/>
      <c r="BD57" s="242"/>
      <c r="BE57" s="242"/>
      <c r="BF57" s="242"/>
      <c r="BG57" s="242"/>
      <c r="BH57" s="242"/>
      <c r="BI57" s="242"/>
      <c r="BJ57" s="242"/>
      <c r="BK57" s="242"/>
      <c r="BL57" s="242"/>
      <c r="BM57" s="244"/>
      <c r="BN57" s="245"/>
      <c r="BO57" s="242"/>
      <c r="BP57" s="242"/>
      <c r="BQ57" s="242"/>
      <c r="BR57" s="242"/>
      <c r="BS57" s="242"/>
      <c r="BT57" s="242"/>
      <c r="BU57" s="242"/>
      <c r="BV57" s="242"/>
      <c r="BW57" s="242"/>
      <c r="BX57" s="242"/>
      <c r="BY57" s="242"/>
      <c r="BZ57" s="242"/>
      <c r="CA57" s="242"/>
      <c r="CB57" s="242"/>
      <c r="CC57" s="242"/>
      <c r="CD57" s="242"/>
      <c r="CE57" s="242"/>
      <c r="CF57" s="242"/>
      <c r="CG57" s="242"/>
      <c r="CH57" s="242"/>
      <c r="CI57" s="242"/>
      <c r="CJ57" s="242"/>
      <c r="CK57" s="242"/>
      <c r="CL57" s="242"/>
      <c r="CM57" s="242"/>
      <c r="CN57" s="242"/>
      <c r="CO57" s="242"/>
      <c r="CP57" s="242"/>
      <c r="CQ57" s="242"/>
      <c r="CR57" s="242"/>
      <c r="CS57" s="242"/>
      <c r="CT57" s="242"/>
      <c r="CU57" s="242"/>
      <c r="CV57" s="242"/>
      <c r="CW57" s="244"/>
    </row>
    <row r="58" spans="1:101" s="275" customFormat="1" ht="15.75">
      <c r="A58" s="488"/>
      <c r="B58" s="282" t="s">
        <v>103</v>
      </c>
      <c r="C58" s="233">
        <v>0</v>
      </c>
      <c r="D58" s="249"/>
      <c r="E58" s="250"/>
      <c r="F58" s="250"/>
      <c r="G58" s="250"/>
      <c r="H58" s="242"/>
      <c r="I58" s="242"/>
      <c r="J58" s="250"/>
      <c r="K58" s="250"/>
      <c r="L58" s="250"/>
      <c r="M58" s="250"/>
      <c r="N58" s="250"/>
      <c r="O58" s="250"/>
      <c r="P58" s="250"/>
      <c r="Q58" s="250"/>
      <c r="R58" s="250"/>
      <c r="S58" s="250"/>
      <c r="T58" s="252"/>
      <c r="U58" s="245"/>
      <c r="V58" s="242"/>
      <c r="W58" s="242"/>
      <c r="X58" s="242"/>
      <c r="Y58" s="242"/>
      <c r="Z58" s="242"/>
      <c r="AA58" s="242"/>
      <c r="AB58" s="242"/>
      <c r="AC58" s="242"/>
      <c r="AD58" s="242"/>
      <c r="AE58" s="242"/>
      <c r="AF58" s="242"/>
      <c r="AG58" s="242"/>
      <c r="AH58" s="242"/>
      <c r="AI58" s="242"/>
      <c r="AJ58" s="242"/>
      <c r="AK58" s="242"/>
      <c r="AL58" s="242"/>
      <c r="AM58" s="242"/>
      <c r="AN58" s="242"/>
      <c r="AO58" s="242"/>
      <c r="AP58" s="242"/>
      <c r="AQ58" s="242"/>
      <c r="AR58" s="244"/>
      <c r="AS58" s="245"/>
      <c r="AT58" s="242"/>
      <c r="AU58" s="242"/>
      <c r="AV58" s="242"/>
      <c r="AW58" s="242"/>
      <c r="AX58" s="242"/>
      <c r="AY58" s="242"/>
      <c r="AZ58" s="242"/>
      <c r="BA58" s="242"/>
      <c r="BB58" s="252"/>
      <c r="BC58" s="245"/>
      <c r="BD58" s="242"/>
      <c r="BE58" s="242"/>
      <c r="BF58" s="242"/>
      <c r="BG58" s="242"/>
      <c r="BH58" s="242"/>
      <c r="BI58" s="242"/>
      <c r="BJ58" s="242"/>
      <c r="BK58" s="242"/>
      <c r="BL58" s="242"/>
      <c r="BM58" s="244"/>
      <c r="BN58" s="245"/>
      <c r="BO58" s="242"/>
      <c r="BP58" s="242"/>
      <c r="BQ58" s="242"/>
      <c r="BR58" s="242"/>
      <c r="BS58" s="242"/>
      <c r="BT58" s="242"/>
      <c r="BU58" s="242"/>
      <c r="BV58" s="242"/>
      <c r="BW58" s="242"/>
      <c r="BX58" s="242"/>
      <c r="BY58" s="242"/>
      <c r="BZ58" s="242"/>
      <c r="CA58" s="242"/>
      <c r="CB58" s="242"/>
      <c r="CC58" s="242"/>
      <c r="CD58" s="242"/>
      <c r="CE58" s="242"/>
      <c r="CF58" s="242"/>
      <c r="CG58" s="242"/>
      <c r="CH58" s="242"/>
      <c r="CI58" s="242"/>
      <c r="CJ58" s="242"/>
      <c r="CK58" s="242"/>
      <c r="CL58" s="242"/>
      <c r="CM58" s="242"/>
      <c r="CN58" s="242"/>
      <c r="CO58" s="242"/>
      <c r="CP58" s="242"/>
      <c r="CQ58" s="242"/>
      <c r="CR58" s="242"/>
      <c r="CS58" s="242"/>
      <c r="CT58" s="242"/>
      <c r="CU58" s="242"/>
      <c r="CV58" s="242"/>
      <c r="CW58" s="244"/>
    </row>
    <row r="59" spans="1:101" s="275" customFormat="1" ht="15.75">
      <c r="A59" s="488" t="s">
        <v>149</v>
      </c>
      <c r="B59" s="279" t="s">
        <v>150</v>
      </c>
      <c r="C59" s="233">
        <v>0</v>
      </c>
      <c r="D59" s="249"/>
      <c r="E59" s="250"/>
      <c r="F59" s="250"/>
      <c r="G59" s="250"/>
      <c r="H59" s="242"/>
      <c r="I59" s="242"/>
      <c r="J59" s="250"/>
      <c r="K59" s="250"/>
      <c r="L59" s="250"/>
      <c r="M59" s="250"/>
      <c r="N59" s="250"/>
      <c r="O59" s="250"/>
      <c r="P59" s="250"/>
      <c r="Q59" s="250"/>
      <c r="R59" s="250"/>
      <c r="S59" s="250"/>
      <c r="T59" s="252"/>
      <c r="U59" s="245"/>
      <c r="V59" s="242"/>
      <c r="W59" s="242"/>
      <c r="X59" s="242"/>
      <c r="Y59" s="242"/>
      <c r="Z59" s="242"/>
      <c r="AA59" s="242"/>
      <c r="AB59" s="242"/>
      <c r="AC59" s="242"/>
      <c r="AD59" s="242"/>
      <c r="AE59" s="242"/>
      <c r="AF59" s="242"/>
      <c r="AG59" s="242"/>
      <c r="AH59" s="242"/>
      <c r="AI59" s="242"/>
      <c r="AJ59" s="242"/>
      <c r="AK59" s="242"/>
      <c r="AL59" s="242"/>
      <c r="AM59" s="242"/>
      <c r="AN59" s="242"/>
      <c r="AO59" s="242"/>
      <c r="AP59" s="242"/>
      <c r="AQ59" s="242"/>
      <c r="AR59" s="244"/>
      <c r="AS59" s="245"/>
      <c r="AT59" s="242"/>
      <c r="AU59" s="242"/>
      <c r="AV59" s="242"/>
      <c r="AW59" s="242"/>
      <c r="AX59" s="242"/>
      <c r="AY59" s="242"/>
      <c r="AZ59" s="242"/>
      <c r="BA59" s="242"/>
      <c r="BB59" s="252"/>
      <c r="BC59" s="245"/>
      <c r="BD59" s="242"/>
      <c r="BE59" s="242"/>
      <c r="BF59" s="242"/>
      <c r="BG59" s="242"/>
      <c r="BH59" s="242"/>
      <c r="BI59" s="242"/>
      <c r="BJ59" s="242"/>
      <c r="BK59" s="242"/>
      <c r="BL59" s="242"/>
      <c r="BM59" s="244"/>
      <c r="BN59" s="245"/>
      <c r="BO59" s="242"/>
      <c r="BP59" s="242"/>
      <c r="BQ59" s="242"/>
      <c r="BR59" s="242"/>
      <c r="BS59" s="242"/>
      <c r="BT59" s="242"/>
      <c r="BU59" s="242"/>
      <c r="BV59" s="242"/>
      <c r="BW59" s="242"/>
      <c r="BX59" s="242"/>
      <c r="BY59" s="242"/>
      <c r="BZ59" s="242"/>
      <c r="CA59" s="242"/>
      <c r="CB59" s="242"/>
      <c r="CC59" s="242"/>
      <c r="CD59" s="242"/>
      <c r="CE59" s="242"/>
      <c r="CF59" s="242"/>
      <c r="CG59" s="242"/>
      <c r="CH59" s="242"/>
      <c r="CI59" s="242"/>
      <c r="CJ59" s="242"/>
      <c r="CK59" s="242"/>
      <c r="CL59" s="242"/>
      <c r="CM59" s="242"/>
      <c r="CN59" s="242"/>
      <c r="CO59" s="242"/>
      <c r="CP59" s="242"/>
      <c r="CQ59" s="242"/>
      <c r="CR59" s="242"/>
      <c r="CS59" s="242"/>
      <c r="CT59" s="242"/>
      <c r="CU59" s="242"/>
      <c r="CV59" s="242"/>
      <c r="CW59" s="244"/>
    </row>
    <row r="60" spans="1:101" s="275" customFormat="1" ht="15.75">
      <c r="A60" s="488"/>
      <c r="B60" s="279" t="s">
        <v>103</v>
      </c>
      <c r="C60" s="233">
        <v>0</v>
      </c>
      <c r="D60" s="249"/>
      <c r="E60" s="250"/>
      <c r="F60" s="250"/>
      <c r="G60" s="250"/>
      <c r="H60" s="242"/>
      <c r="I60" s="242"/>
      <c r="J60" s="250"/>
      <c r="K60" s="250"/>
      <c r="L60" s="250"/>
      <c r="M60" s="250"/>
      <c r="N60" s="250"/>
      <c r="O60" s="250"/>
      <c r="P60" s="250"/>
      <c r="Q60" s="250"/>
      <c r="R60" s="250"/>
      <c r="S60" s="250"/>
      <c r="T60" s="252"/>
      <c r="U60" s="245"/>
      <c r="V60" s="242"/>
      <c r="W60" s="242"/>
      <c r="X60" s="242"/>
      <c r="Y60" s="242"/>
      <c r="Z60" s="242"/>
      <c r="AA60" s="242"/>
      <c r="AB60" s="242"/>
      <c r="AC60" s="242"/>
      <c r="AD60" s="242"/>
      <c r="AE60" s="242"/>
      <c r="AF60" s="242"/>
      <c r="AG60" s="242"/>
      <c r="AH60" s="242"/>
      <c r="AI60" s="242"/>
      <c r="AJ60" s="242"/>
      <c r="AK60" s="242"/>
      <c r="AL60" s="242"/>
      <c r="AM60" s="242"/>
      <c r="AN60" s="242"/>
      <c r="AO60" s="242"/>
      <c r="AP60" s="242"/>
      <c r="AQ60" s="242"/>
      <c r="AR60" s="244"/>
      <c r="AS60" s="245"/>
      <c r="AT60" s="242"/>
      <c r="AU60" s="242"/>
      <c r="AV60" s="242"/>
      <c r="AW60" s="242"/>
      <c r="AX60" s="242"/>
      <c r="AY60" s="242"/>
      <c r="AZ60" s="242"/>
      <c r="BA60" s="242"/>
      <c r="BB60" s="252"/>
      <c r="BC60" s="245"/>
      <c r="BD60" s="242"/>
      <c r="BE60" s="242"/>
      <c r="BF60" s="242"/>
      <c r="BG60" s="242"/>
      <c r="BH60" s="242"/>
      <c r="BI60" s="242"/>
      <c r="BJ60" s="242"/>
      <c r="BK60" s="242"/>
      <c r="BL60" s="242"/>
      <c r="BM60" s="244"/>
      <c r="BN60" s="245"/>
      <c r="BO60" s="242"/>
      <c r="BP60" s="242"/>
      <c r="BQ60" s="242"/>
      <c r="BR60" s="242"/>
      <c r="BS60" s="242"/>
      <c r="BT60" s="242"/>
      <c r="BU60" s="242"/>
      <c r="BV60" s="242"/>
      <c r="BW60" s="242"/>
      <c r="BX60" s="242"/>
      <c r="BY60" s="242"/>
      <c r="BZ60" s="242"/>
      <c r="CA60" s="242"/>
      <c r="CB60" s="242"/>
      <c r="CC60" s="242"/>
      <c r="CD60" s="242"/>
      <c r="CE60" s="242"/>
      <c r="CF60" s="242"/>
      <c r="CG60" s="242"/>
      <c r="CH60" s="242"/>
      <c r="CI60" s="242"/>
      <c r="CJ60" s="242"/>
      <c r="CK60" s="242"/>
      <c r="CL60" s="242"/>
      <c r="CM60" s="242"/>
      <c r="CN60" s="242"/>
      <c r="CO60" s="242"/>
      <c r="CP60" s="242"/>
      <c r="CQ60" s="242"/>
      <c r="CR60" s="242"/>
      <c r="CS60" s="242"/>
      <c r="CT60" s="242"/>
      <c r="CU60" s="242"/>
      <c r="CV60" s="242"/>
      <c r="CW60" s="244"/>
    </row>
    <row r="61" spans="1:101" s="275" customFormat="1" ht="15.75">
      <c r="A61" s="488" t="s">
        <v>151</v>
      </c>
      <c r="B61" s="279" t="s">
        <v>122</v>
      </c>
      <c r="C61" s="233">
        <v>0</v>
      </c>
      <c r="D61" s="249"/>
      <c r="E61" s="250"/>
      <c r="F61" s="250"/>
      <c r="G61" s="250"/>
      <c r="H61" s="242"/>
      <c r="I61" s="242"/>
      <c r="J61" s="250"/>
      <c r="K61" s="250"/>
      <c r="L61" s="250"/>
      <c r="M61" s="250"/>
      <c r="N61" s="250"/>
      <c r="O61" s="250"/>
      <c r="P61" s="250"/>
      <c r="Q61" s="250"/>
      <c r="R61" s="250"/>
      <c r="S61" s="250"/>
      <c r="T61" s="252"/>
      <c r="U61" s="245"/>
      <c r="V61" s="242"/>
      <c r="W61" s="242"/>
      <c r="X61" s="242"/>
      <c r="Y61" s="242"/>
      <c r="Z61" s="242"/>
      <c r="AA61" s="242"/>
      <c r="AB61" s="242"/>
      <c r="AC61" s="242"/>
      <c r="AD61" s="242"/>
      <c r="AE61" s="242"/>
      <c r="AF61" s="242"/>
      <c r="AG61" s="242"/>
      <c r="AH61" s="242"/>
      <c r="AI61" s="242"/>
      <c r="AJ61" s="242"/>
      <c r="AK61" s="242"/>
      <c r="AL61" s="242"/>
      <c r="AM61" s="242"/>
      <c r="AN61" s="242"/>
      <c r="AO61" s="242"/>
      <c r="AP61" s="242"/>
      <c r="AQ61" s="242"/>
      <c r="AR61" s="244"/>
      <c r="AS61" s="245"/>
      <c r="AT61" s="242"/>
      <c r="AU61" s="242"/>
      <c r="AV61" s="242"/>
      <c r="AW61" s="242"/>
      <c r="AX61" s="242"/>
      <c r="AY61" s="242"/>
      <c r="AZ61" s="242"/>
      <c r="BA61" s="242"/>
      <c r="BB61" s="252"/>
      <c r="BC61" s="245"/>
      <c r="BD61" s="242"/>
      <c r="BE61" s="242"/>
      <c r="BF61" s="242"/>
      <c r="BG61" s="242"/>
      <c r="BH61" s="242"/>
      <c r="BI61" s="242"/>
      <c r="BJ61" s="242"/>
      <c r="BK61" s="242"/>
      <c r="BL61" s="242"/>
      <c r="BM61" s="244"/>
      <c r="BN61" s="245"/>
      <c r="BO61" s="242"/>
      <c r="BP61" s="242"/>
      <c r="BQ61" s="242"/>
      <c r="BR61" s="242"/>
      <c r="BS61" s="242"/>
      <c r="BT61" s="242"/>
      <c r="BU61" s="242"/>
      <c r="BV61" s="242"/>
      <c r="BW61" s="242"/>
      <c r="BX61" s="242"/>
      <c r="BY61" s="242"/>
      <c r="BZ61" s="242"/>
      <c r="CA61" s="242"/>
      <c r="CB61" s="242"/>
      <c r="CC61" s="242"/>
      <c r="CD61" s="242"/>
      <c r="CE61" s="242"/>
      <c r="CF61" s="242"/>
      <c r="CG61" s="242"/>
      <c r="CH61" s="242"/>
      <c r="CI61" s="242"/>
      <c r="CJ61" s="242"/>
      <c r="CK61" s="242"/>
      <c r="CL61" s="242"/>
      <c r="CM61" s="242"/>
      <c r="CN61" s="242"/>
      <c r="CO61" s="242"/>
      <c r="CP61" s="242"/>
      <c r="CQ61" s="242"/>
      <c r="CR61" s="242"/>
      <c r="CS61" s="242"/>
      <c r="CT61" s="242"/>
      <c r="CU61" s="242"/>
      <c r="CV61" s="242"/>
      <c r="CW61" s="244"/>
    </row>
    <row r="62" spans="1:101" s="275" customFormat="1" ht="15.75">
      <c r="A62" s="488"/>
      <c r="B62" s="279" t="s">
        <v>103</v>
      </c>
      <c r="C62" s="233">
        <v>0</v>
      </c>
      <c r="D62" s="249"/>
      <c r="E62" s="250"/>
      <c r="F62" s="250"/>
      <c r="G62" s="250"/>
      <c r="H62" s="242"/>
      <c r="I62" s="242"/>
      <c r="J62" s="250"/>
      <c r="K62" s="250"/>
      <c r="L62" s="250"/>
      <c r="M62" s="250"/>
      <c r="N62" s="250"/>
      <c r="O62" s="250"/>
      <c r="P62" s="250"/>
      <c r="Q62" s="250"/>
      <c r="R62" s="250"/>
      <c r="S62" s="250"/>
      <c r="T62" s="252"/>
      <c r="U62" s="245"/>
      <c r="V62" s="242"/>
      <c r="W62" s="242"/>
      <c r="X62" s="242"/>
      <c r="Y62" s="242"/>
      <c r="Z62" s="242"/>
      <c r="AA62" s="242"/>
      <c r="AB62" s="242"/>
      <c r="AC62" s="242"/>
      <c r="AD62" s="242"/>
      <c r="AE62" s="242"/>
      <c r="AF62" s="242"/>
      <c r="AG62" s="242"/>
      <c r="AH62" s="242"/>
      <c r="AI62" s="242"/>
      <c r="AJ62" s="242"/>
      <c r="AK62" s="242"/>
      <c r="AL62" s="242"/>
      <c r="AM62" s="242"/>
      <c r="AN62" s="242"/>
      <c r="AO62" s="242"/>
      <c r="AP62" s="242"/>
      <c r="AQ62" s="242"/>
      <c r="AR62" s="244"/>
      <c r="AS62" s="245"/>
      <c r="AT62" s="242"/>
      <c r="AU62" s="242"/>
      <c r="AV62" s="242"/>
      <c r="AW62" s="242"/>
      <c r="AX62" s="242"/>
      <c r="AY62" s="242"/>
      <c r="AZ62" s="242"/>
      <c r="BA62" s="242"/>
      <c r="BB62" s="252"/>
      <c r="BC62" s="245"/>
      <c r="BD62" s="242"/>
      <c r="BE62" s="242"/>
      <c r="BF62" s="242"/>
      <c r="BG62" s="242"/>
      <c r="BH62" s="242"/>
      <c r="BI62" s="242"/>
      <c r="BJ62" s="242"/>
      <c r="BK62" s="242"/>
      <c r="BL62" s="242"/>
      <c r="BM62" s="244"/>
      <c r="BN62" s="245"/>
      <c r="BO62" s="242"/>
      <c r="BP62" s="242"/>
      <c r="BQ62" s="242"/>
      <c r="BR62" s="242"/>
      <c r="BS62" s="242"/>
      <c r="BT62" s="242"/>
      <c r="BU62" s="242"/>
      <c r="BV62" s="242"/>
      <c r="BW62" s="242"/>
      <c r="BX62" s="242"/>
      <c r="BY62" s="242"/>
      <c r="BZ62" s="242"/>
      <c r="CA62" s="242"/>
      <c r="CB62" s="242"/>
      <c r="CC62" s="242"/>
      <c r="CD62" s="242"/>
      <c r="CE62" s="242"/>
      <c r="CF62" s="242"/>
      <c r="CG62" s="242"/>
      <c r="CH62" s="242"/>
      <c r="CI62" s="242"/>
      <c r="CJ62" s="242"/>
      <c r="CK62" s="242"/>
      <c r="CL62" s="242"/>
      <c r="CM62" s="242"/>
      <c r="CN62" s="242"/>
      <c r="CO62" s="242"/>
      <c r="CP62" s="242"/>
      <c r="CQ62" s="242"/>
      <c r="CR62" s="242"/>
      <c r="CS62" s="242"/>
      <c r="CT62" s="242"/>
      <c r="CU62" s="242"/>
      <c r="CV62" s="242"/>
      <c r="CW62" s="244"/>
    </row>
    <row r="63" spans="1:101" s="275" customFormat="1" ht="15.75">
      <c r="A63" s="488" t="s">
        <v>152</v>
      </c>
      <c r="B63" s="279" t="s">
        <v>153</v>
      </c>
      <c r="C63" s="233">
        <v>0</v>
      </c>
      <c r="D63" s="249"/>
      <c r="E63" s="250"/>
      <c r="F63" s="250"/>
      <c r="G63" s="250"/>
      <c r="H63" s="242"/>
      <c r="I63" s="242"/>
      <c r="J63" s="250"/>
      <c r="K63" s="250"/>
      <c r="L63" s="250"/>
      <c r="M63" s="250"/>
      <c r="N63" s="250"/>
      <c r="O63" s="250"/>
      <c r="P63" s="250"/>
      <c r="Q63" s="250"/>
      <c r="R63" s="250"/>
      <c r="S63" s="250"/>
      <c r="T63" s="252"/>
      <c r="U63" s="245"/>
      <c r="V63" s="242"/>
      <c r="W63" s="242"/>
      <c r="X63" s="242"/>
      <c r="Y63" s="242"/>
      <c r="Z63" s="242"/>
      <c r="AA63" s="242"/>
      <c r="AB63" s="242"/>
      <c r="AC63" s="242"/>
      <c r="AD63" s="242"/>
      <c r="AE63" s="242"/>
      <c r="AF63" s="242"/>
      <c r="AG63" s="242"/>
      <c r="AH63" s="242"/>
      <c r="AI63" s="242"/>
      <c r="AJ63" s="242"/>
      <c r="AK63" s="242"/>
      <c r="AL63" s="242"/>
      <c r="AM63" s="242"/>
      <c r="AN63" s="242"/>
      <c r="AO63" s="242"/>
      <c r="AP63" s="242"/>
      <c r="AQ63" s="242"/>
      <c r="AR63" s="244"/>
      <c r="AS63" s="245"/>
      <c r="AT63" s="242"/>
      <c r="AU63" s="242"/>
      <c r="AV63" s="242"/>
      <c r="AW63" s="242"/>
      <c r="AX63" s="242"/>
      <c r="AY63" s="242"/>
      <c r="AZ63" s="242"/>
      <c r="BA63" s="242"/>
      <c r="BB63" s="252"/>
      <c r="BC63" s="245"/>
      <c r="BD63" s="242"/>
      <c r="BE63" s="242"/>
      <c r="BF63" s="242"/>
      <c r="BG63" s="242"/>
      <c r="BH63" s="242"/>
      <c r="BI63" s="242"/>
      <c r="BJ63" s="242"/>
      <c r="BK63" s="242"/>
      <c r="BL63" s="242"/>
      <c r="BM63" s="244"/>
      <c r="BN63" s="245"/>
      <c r="BO63" s="242"/>
      <c r="BP63" s="242"/>
      <c r="BQ63" s="242"/>
      <c r="BR63" s="242"/>
      <c r="BS63" s="242"/>
      <c r="BT63" s="242"/>
      <c r="BU63" s="242"/>
      <c r="BV63" s="242"/>
      <c r="BW63" s="242"/>
      <c r="BX63" s="242"/>
      <c r="BY63" s="242"/>
      <c r="BZ63" s="242"/>
      <c r="CA63" s="242"/>
      <c r="CB63" s="242"/>
      <c r="CC63" s="242"/>
      <c r="CD63" s="242"/>
      <c r="CE63" s="242"/>
      <c r="CF63" s="242"/>
      <c r="CG63" s="242"/>
      <c r="CH63" s="242"/>
      <c r="CI63" s="242"/>
      <c r="CJ63" s="242"/>
      <c r="CK63" s="242"/>
      <c r="CL63" s="242"/>
      <c r="CM63" s="242"/>
      <c r="CN63" s="242"/>
      <c r="CO63" s="242"/>
      <c r="CP63" s="242"/>
      <c r="CQ63" s="242"/>
      <c r="CR63" s="242"/>
      <c r="CS63" s="242"/>
      <c r="CT63" s="242"/>
      <c r="CU63" s="242"/>
      <c r="CV63" s="242"/>
      <c r="CW63" s="244"/>
    </row>
    <row r="64" spans="1:101" s="275" customFormat="1" ht="15.75">
      <c r="A64" s="488"/>
      <c r="B64" s="279" t="s">
        <v>103</v>
      </c>
      <c r="C64" s="233">
        <v>0</v>
      </c>
      <c r="D64" s="249"/>
      <c r="E64" s="250"/>
      <c r="F64" s="250"/>
      <c r="G64" s="250"/>
      <c r="H64" s="242"/>
      <c r="I64" s="242"/>
      <c r="J64" s="250"/>
      <c r="K64" s="250"/>
      <c r="L64" s="250"/>
      <c r="M64" s="250"/>
      <c r="N64" s="250"/>
      <c r="O64" s="250"/>
      <c r="P64" s="250"/>
      <c r="Q64" s="250"/>
      <c r="R64" s="250"/>
      <c r="S64" s="250"/>
      <c r="T64" s="252"/>
      <c r="U64" s="245"/>
      <c r="V64" s="242"/>
      <c r="W64" s="242"/>
      <c r="X64" s="242"/>
      <c r="Y64" s="242"/>
      <c r="Z64" s="242"/>
      <c r="AA64" s="242"/>
      <c r="AB64" s="242"/>
      <c r="AC64" s="242"/>
      <c r="AD64" s="242"/>
      <c r="AE64" s="242"/>
      <c r="AF64" s="242"/>
      <c r="AG64" s="242"/>
      <c r="AH64" s="242"/>
      <c r="AI64" s="242"/>
      <c r="AJ64" s="242"/>
      <c r="AK64" s="242"/>
      <c r="AL64" s="242"/>
      <c r="AM64" s="242"/>
      <c r="AN64" s="242"/>
      <c r="AO64" s="242"/>
      <c r="AP64" s="242"/>
      <c r="AQ64" s="242"/>
      <c r="AR64" s="244"/>
      <c r="AS64" s="245"/>
      <c r="AT64" s="242"/>
      <c r="AU64" s="242"/>
      <c r="AV64" s="242"/>
      <c r="AW64" s="242"/>
      <c r="AX64" s="242"/>
      <c r="AY64" s="242"/>
      <c r="AZ64" s="242"/>
      <c r="BA64" s="242"/>
      <c r="BB64" s="252"/>
      <c r="BC64" s="245"/>
      <c r="BD64" s="242"/>
      <c r="BE64" s="242"/>
      <c r="BF64" s="242"/>
      <c r="BG64" s="242"/>
      <c r="BH64" s="242"/>
      <c r="BI64" s="242"/>
      <c r="BJ64" s="242"/>
      <c r="BK64" s="242"/>
      <c r="BL64" s="242"/>
      <c r="BM64" s="244"/>
      <c r="BN64" s="245"/>
      <c r="BO64" s="242"/>
      <c r="BP64" s="242"/>
      <c r="BQ64" s="242"/>
      <c r="BR64" s="242"/>
      <c r="BS64" s="242"/>
      <c r="BT64" s="242"/>
      <c r="BU64" s="242"/>
      <c r="BV64" s="242"/>
      <c r="BW64" s="242"/>
      <c r="BX64" s="242"/>
      <c r="BY64" s="242"/>
      <c r="BZ64" s="242"/>
      <c r="CA64" s="242"/>
      <c r="CB64" s="242"/>
      <c r="CC64" s="242"/>
      <c r="CD64" s="242"/>
      <c r="CE64" s="242"/>
      <c r="CF64" s="242"/>
      <c r="CG64" s="242"/>
      <c r="CH64" s="242"/>
      <c r="CI64" s="242"/>
      <c r="CJ64" s="242"/>
      <c r="CK64" s="242"/>
      <c r="CL64" s="242"/>
      <c r="CM64" s="242"/>
      <c r="CN64" s="242"/>
      <c r="CO64" s="242"/>
      <c r="CP64" s="242"/>
      <c r="CQ64" s="242"/>
      <c r="CR64" s="242"/>
      <c r="CS64" s="242"/>
      <c r="CT64" s="242"/>
      <c r="CU64" s="242"/>
      <c r="CV64" s="242"/>
      <c r="CW64" s="244"/>
    </row>
    <row r="65" spans="1:101" s="275" customFormat="1" ht="15.75">
      <c r="A65" s="488" t="s">
        <v>154</v>
      </c>
      <c r="B65" s="279" t="s">
        <v>150</v>
      </c>
      <c r="C65" s="381">
        <v>0.19016</v>
      </c>
      <c r="D65" s="249"/>
      <c r="E65" s="250"/>
      <c r="F65" s="250"/>
      <c r="G65" s="250"/>
      <c r="H65" s="242"/>
      <c r="I65" s="242"/>
      <c r="J65" s="250"/>
      <c r="K65" s="250"/>
      <c r="L65" s="250"/>
      <c r="M65" s="250"/>
      <c r="N65" s="382">
        <v>9.4500000000000001E-2</v>
      </c>
      <c r="O65" s="382"/>
      <c r="P65" s="382"/>
      <c r="Q65" s="382"/>
      <c r="R65" s="382"/>
      <c r="S65" s="382"/>
      <c r="T65" s="413">
        <v>4.3E-3</v>
      </c>
      <c r="U65" s="414"/>
      <c r="V65" s="382"/>
      <c r="W65" s="382">
        <v>2.0799999999999999E-2</v>
      </c>
      <c r="X65" s="382">
        <v>3.5999999999999997E-2</v>
      </c>
      <c r="Y65" s="382"/>
      <c r="Z65" s="382"/>
      <c r="AA65" s="382"/>
      <c r="AB65" s="382"/>
      <c r="AC65" s="382"/>
      <c r="AD65" s="382"/>
      <c r="AE65" s="382"/>
      <c r="AF65" s="382"/>
      <c r="AG65" s="382"/>
      <c r="AH65" s="382"/>
      <c r="AI65" s="382"/>
      <c r="AJ65" s="382"/>
      <c r="AK65" s="382"/>
      <c r="AL65" s="382"/>
      <c r="AM65" s="382"/>
      <c r="AN65" s="382"/>
      <c r="AO65" s="382"/>
      <c r="AP65" s="382"/>
      <c r="AQ65" s="382"/>
      <c r="AR65" s="413"/>
      <c r="AS65" s="414"/>
      <c r="AT65" s="382"/>
      <c r="AU65" s="382"/>
      <c r="AV65" s="382"/>
      <c r="AW65" s="382"/>
      <c r="AX65" s="382"/>
      <c r="AY65" s="382"/>
      <c r="AZ65" s="382"/>
      <c r="BA65" s="382"/>
      <c r="BB65" s="413"/>
      <c r="BC65" s="414"/>
      <c r="BD65" s="382"/>
      <c r="BE65" s="382"/>
      <c r="BF65" s="382"/>
      <c r="BG65" s="382"/>
      <c r="BH65" s="382"/>
      <c r="BI65" s="382"/>
      <c r="BJ65" s="382"/>
      <c r="BK65" s="382"/>
      <c r="BL65" s="382"/>
      <c r="BM65" s="413"/>
      <c r="BN65" s="414"/>
      <c r="BO65" s="382"/>
      <c r="BP65" s="382"/>
      <c r="BQ65" s="382"/>
      <c r="BR65" s="382"/>
      <c r="BS65" s="382">
        <v>3.456E-2</v>
      </c>
      <c r="BT65" s="382"/>
      <c r="BU65" s="382"/>
      <c r="BV65" s="382"/>
      <c r="BW65" s="382"/>
      <c r="BX65" s="382"/>
      <c r="BY65" s="382"/>
      <c r="BZ65" s="382"/>
      <c r="CA65" s="382"/>
      <c r="CB65" s="382"/>
      <c r="CC65" s="382"/>
      <c r="CD65" s="382"/>
      <c r="CE65" s="382"/>
      <c r="CF65" s="382"/>
      <c r="CG65" s="382"/>
      <c r="CH65" s="382"/>
      <c r="CI65" s="382"/>
      <c r="CJ65" s="382"/>
      <c r="CK65" s="382"/>
      <c r="CL65" s="382"/>
      <c r="CM65" s="382"/>
      <c r="CN65" s="382"/>
      <c r="CO65" s="242"/>
      <c r="CP65" s="242"/>
      <c r="CQ65" s="242"/>
      <c r="CR65" s="242"/>
      <c r="CS65" s="242"/>
      <c r="CT65" s="242"/>
      <c r="CU65" s="242"/>
      <c r="CV65" s="242"/>
      <c r="CW65" s="244"/>
    </row>
    <row r="66" spans="1:101" s="275" customFormat="1" ht="15.75">
      <c r="A66" s="488"/>
      <c r="B66" s="279" t="s">
        <v>103</v>
      </c>
      <c r="C66" s="233">
        <v>285.45</v>
      </c>
      <c r="D66" s="249"/>
      <c r="E66" s="250"/>
      <c r="F66" s="250"/>
      <c r="G66" s="250"/>
      <c r="H66" s="242"/>
      <c r="I66" s="242"/>
      <c r="J66" s="250"/>
      <c r="K66" s="250"/>
      <c r="L66" s="250"/>
      <c r="M66" s="250"/>
      <c r="N66" s="242">
        <v>141.69</v>
      </c>
      <c r="O66" s="242"/>
      <c r="P66" s="242"/>
      <c r="Q66" s="242"/>
      <c r="R66" s="242"/>
      <c r="S66" s="242"/>
      <c r="T66" s="244">
        <v>6.43</v>
      </c>
      <c r="U66" s="245"/>
      <c r="V66" s="242"/>
      <c r="W66" s="242">
        <v>33.81</v>
      </c>
      <c r="X66" s="242">
        <v>54.34</v>
      </c>
      <c r="Y66" s="242"/>
      <c r="Z66" s="242"/>
      <c r="AA66" s="242"/>
      <c r="AB66" s="242"/>
      <c r="AC66" s="242"/>
      <c r="AD66" s="242"/>
      <c r="AE66" s="242"/>
      <c r="AF66" s="242"/>
      <c r="AG66" s="242"/>
      <c r="AH66" s="242"/>
      <c r="AI66" s="242"/>
      <c r="AJ66" s="242"/>
      <c r="AK66" s="242"/>
      <c r="AL66" s="242"/>
      <c r="AM66" s="242"/>
      <c r="AN66" s="242"/>
      <c r="AO66" s="242"/>
      <c r="AP66" s="242"/>
      <c r="AQ66" s="242"/>
      <c r="AR66" s="244"/>
      <c r="AS66" s="245"/>
      <c r="AT66" s="242"/>
      <c r="AU66" s="242"/>
      <c r="AV66" s="242"/>
      <c r="AW66" s="242"/>
      <c r="AX66" s="242"/>
      <c r="AY66" s="242"/>
      <c r="AZ66" s="242"/>
      <c r="BA66" s="242"/>
      <c r="BB66" s="244"/>
      <c r="BC66" s="245"/>
      <c r="BD66" s="242"/>
      <c r="BE66" s="242"/>
      <c r="BF66" s="242"/>
      <c r="BG66" s="242"/>
      <c r="BH66" s="242"/>
      <c r="BI66" s="242"/>
      <c r="BJ66" s="242"/>
      <c r="BK66" s="242"/>
      <c r="BL66" s="242"/>
      <c r="BM66" s="244"/>
      <c r="BN66" s="245"/>
      <c r="BO66" s="242"/>
      <c r="BP66" s="242"/>
      <c r="BQ66" s="242"/>
      <c r="BR66" s="242"/>
      <c r="BS66" s="242">
        <v>49.18</v>
      </c>
      <c r="BT66" s="242"/>
      <c r="BU66" s="242"/>
      <c r="BV66" s="242"/>
      <c r="BW66" s="242"/>
      <c r="BX66" s="242"/>
      <c r="BY66" s="242"/>
      <c r="BZ66" s="242"/>
      <c r="CA66" s="242"/>
      <c r="CB66" s="242"/>
      <c r="CC66" s="242"/>
      <c r="CD66" s="242"/>
      <c r="CE66" s="242"/>
      <c r="CF66" s="242"/>
      <c r="CG66" s="242"/>
      <c r="CH66" s="242"/>
      <c r="CI66" s="242"/>
      <c r="CJ66" s="242"/>
      <c r="CK66" s="242"/>
      <c r="CL66" s="242"/>
      <c r="CM66" s="242"/>
      <c r="CN66" s="242"/>
      <c r="CO66" s="242"/>
      <c r="CP66" s="242"/>
      <c r="CQ66" s="242"/>
      <c r="CR66" s="242"/>
      <c r="CS66" s="242"/>
      <c r="CT66" s="242"/>
      <c r="CU66" s="242"/>
      <c r="CV66" s="242"/>
      <c r="CW66" s="244"/>
    </row>
    <row r="67" spans="1:101" s="275" customFormat="1" ht="15.75">
      <c r="A67" s="486" t="s">
        <v>155</v>
      </c>
      <c r="B67" s="279" t="s">
        <v>122</v>
      </c>
      <c r="C67" s="268">
        <v>310</v>
      </c>
      <c r="D67" s="269"/>
      <c r="E67" s="260"/>
      <c r="F67" s="260"/>
      <c r="G67" s="260"/>
      <c r="H67" s="260"/>
      <c r="I67" s="260"/>
      <c r="J67" s="260"/>
      <c r="K67" s="260"/>
      <c r="L67" s="260"/>
      <c r="M67" s="260"/>
      <c r="N67" s="260"/>
      <c r="O67" s="260"/>
      <c r="P67" s="260"/>
      <c r="Q67" s="260"/>
      <c r="R67" s="260"/>
      <c r="S67" s="260"/>
      <c r="T67" s="281"/>
      <c r="U67" s="269"/>
      <c r="V67" s="260"/>
      <c r="W67" s="260"/>
      <c r="X67" s="260"/>
      <c r="Y67" s="260">
        <v>72</v>
      </c>
      <c r="Z67" s="260"/>
      <c r="AA67" s="260"/>
      <c r="AB67" s="260"/>
      <c r="AC67" s="260"/>
      <c r="AD67" s="260"/>
      <c r="AE67" s="260">
        <v>112</v>
      </c>
      <c r="AF67" s="260"/>
      <c r="AG67" s="260"/>
      <c r="AH67" s="260"/>
      <c r="AI67" s="260"/>
      <c r="AJ67" s="260"/>
      <c r="AK67" s="260"/>
      <c r="AL67" s="260"/>
      <c r="AM67" s="260"/>
      <c r="AN67" s="260"/>
      <c r="AO67" s="260">
        <v>36</v>
      </c>
      <c r="AP67" s="260">
        <v>54</v>
      </c>
      <c r="AQ67" s="260"/>
      <c r="AR67" s="281"/>
      <c r="AS67" s="269"/>
      <c r="AT67" s="260">
        <v>36</v>
      </c>
      <c r="AU67" s="260"/>
      <c r="AV67" s="260"/>
      <c r="AW67" s="260"/>
      <c r="AX67" s="260"/>
      <c r="AY67" s="260"/>
      <c r="AZ67" s="260"/>
      <c r="BA67" s="260"/>
      <c r="BB67" s="281"/>
      <c r="BC67" s="269"/>
      <c r="BD67" s="260"/>
      <c r="BE67" s="260"/>
      <c r="BF67" s="242"/>
      <c r="BG67" s="242"/>
      <c r="BH67" s="242"/>
      <c r="BI67" s="242"/>
      <c r="BJ67" s="242"/>
      <c r="BK67" s="242"/>
      <c r="BL67" s="242"/>
      <c r="BM67" s="244"/>
      <c r="BN67" s="245"/>
      <c r="BO67" s="242"/>
      <c r="BP67" s="242"/>
      <c r="BQ67" s="242"/>
      <c r="BR67" s="242"/>
      <c r="BS67" s="242"/>
      <c r="BT67" s="242"/>
      <c r="BU67" s="242"/>
      <c r="BV67" s="242"/>
      <c r="BW67" s="242"/>
      <c r="BX67" s="242"/>
      <c r="BY67" s="242"/>
      <c r="BZ67" s="242"/>
      <c r="CA67" s="242"/>
      <c r="CB67" s="242"/>
      <c r="CC67" s="242"/>
      <c r="CD67" s="242"/>
      <c r="CE67" s="242"/>
      <c r="CF67" s="242"/>
      <c r="CG67" s="242"/>
      <c r="CH67" s="242"/>
      <c r="CI67" s="242"/>
      <c r="CJ67" s="242"/>
      <c r="CK67" s="242"/>
      <c r="CL67" s="242"/>
      <c r="CM67" s="242"/>
      <c r="CN67" s="242"/>
      <c r="CO67" s="242"/>
      <c r="CP67" s="242"/>
      <c r="CQ67" s="242"/>
      <c r="CR67" s="242"/>
      <c r="CS67" s="242"/>
      <c r="CT67" s="242"/>
      <c r="CU67" s="242"/>
      <c r="CV67" s="242"/>
      <c r="CW67" s="244"/>
    </row>
    <row r="68" spans="1:101" s="275" customFormat="1" ht="15.75">
      <c r="A68" s="487"/>
      <c r="B68" s="279" t="s">
        <v>103</v>
      </c>
      <c r="C68" s="233">
        <v>110.03</v>
      </c>
      <c r="D68" s="249"/>
      <c r="E68" s="250"/>
      <c r="F68" s="250"/>
      <c r="G68" s="250"/>
      <c r="H68" s="242"/>
      <c r="I68" s="242"/>
      <c r="J68" s="250"/>
      <c r="K68" s="250"/>
      <c r="L68" s="250"/>
      <c r="M68" s="250"/>
      <c r="N68" s="250"/>
      <c r="O68" s="250"/>
      <c r="P68" s="250"/>
      <c r="Q68" s="250"/>
      <c r="R68" s="250"/>
      <c r="S68" s="250"/>
      <c r="T68" s="252"/>
      <c r="U68" s="245"/>
      <c r="V68" s="242"/>
      <c r="W68" s="242"/>
      <c r="X68" s="242"/>
      <c r="Y68" s="242">
        <v>25.7</v>
      </c>
      <c r="Z68" s="242"/>
      <c r="AA68" s="242"/>
      <c r="AB68" s="242"/>
      <c r="AC68" s="242"/>
      <c r="AD68" s="242"/>
      <c r="AE68" s="242">
        <v>40.08</v>
      </c>
      <c r="AF68" s="242"/>
      <c r="AG68" s="242"/>
      <c r="AH68" s="242"/>
      <c r="AI68" s="242"/>
      <c r="AJ68" s="242"/>
      <c r="AK68" s="242"/>
      <c r="AL68" s="242"/>
      <c r="AM68" s="242"/>
      <c r="AN68" s="242"/>
      <c r="AO68" s="242">
        <v>12.8</v>
      </c>
      <c r="AP68" s="242">
        <v>19.350000000000001</v>
      </c>
      <c r="AQ68" s="242"/>
      <c r="AR68" s="244"/>
      <c r="AS68" s="245"/>
      <c r="AT68" s="242">
        <v>12.1</v>
      </c>
      <c r="AU68" s="242"/>
      <c r="AV68" s="242"/>
      <c r="AW68" s="242"/>
      <c r="AX68" s="242"/>
      <c r="AY68" s="242"/>
      <c r="AZ68" s="242"/>
      <c r="BA68" s="242"/>
      <c r="BB68" s="252"/>
      <c r="BC68" s="245"/>
      <c r="BD68" s="242"/>
      <c r="BE68" s="242"/>
      <c r="BF68" s="242"/>
      <c r="BG68" s="242"/>
      <c r="BH68" s="242"/>
      <c r="BI68" s="242"/>
      <c r="BJ68" s="242"/>
      <c r="BK68" s="242"/>
      <c r="BL68" s="242"/>
      <c r="BM68" s="244"/>
      <c r="BN68" s="245"/>
      <c r="BO68" s="242"/>
      <c r="BP68" s="242"/>
      <c r="BQ68" s="242"/>
      <c r="BR68" s="242"/>
      <c r="BS68" s="242"/>
      <c r="BT68" s="242"/>
      <c r="BU68" s="242"/>
      <c r="BV68" s="242"/>
      <c r="BW68" s="242"/>
      <c r="BX68" s="242"/>
      <c r="BY68" s="242"/>
      <c r="BZ68" s="242"/>
      <c r="CA68" s="242"/>
      <c r="CB68" s="242"/>
      <c r="CC68" s="242"/>
      <c r="CD68" s="242"/>
      <c r="CE68" s="242"/>
      <c r="CF68" s="242"/>
      <c r="CG68" s="242"/>
      <c r="CH68" s="242"/>
      <c r="CI68" s="242"/>
      <c r="CJ68" s="242"/>
      <c r="CK68" s="242"/>
      <c r="CL68" s="242"/>
      <c r="CM68" s="242"/>
      <c r="CN68" s="242"/>
      <c r="CO68" s="242"/>
      <c r="CP68" s="242"/>
      <c r="CQ68" s="242"/>
      <c r="CR68" s="242"/>
      <c r="CS68" s="242"/>
      <c r="CT68" s="242"/>
      <c r="CU68" s="242"/>
      <c r="CV68" s="242"/>
      <c r="CW68" s="244"/>
    </row>
    <row r="69" spans="1:101" ht="15.75">
      <c r="A69" s="284" t="s">
        <v>156</v>
      </c>
      <c r="B69" s="285" t="s">
        <v>103</v>
      </c>
      <c r="C69" s="286">
        <v>1659.02</v>
      </c>
      <c r="D69" s="287">
        <v>0</v>
      </c>
      <c r="E69" s="288">
        <v>6.6</v>
      </c>
      <c r="F69" s="288">
        <v>0</v>
      </c>
      <c r="G69" s="288">
        <v>0</v>
      </c>
      <c r="H69" s="288">
        <v>0</v>
      </c>
      <c r="I69" s="288">
        <v>0</v>
      </c>
      <c r="J69" s="288">
        <v>0</v>
      </c>
      <c r="K69" s="288">
        <v>11.48</v>
      </c>
      <c r="L69" s="288">
        <v>0</v>
      </c>
      <c r="M69" s="288">
        <v>239.85</v>
      </c>
      <c r="N69" s="288">
        <v>31.810000000000002</v>
      </c>
      <c r="O69" s="288">
        <v>0</v>
      </c>
      <c r="P69" s="288">
        <v>27.36</v>
      </c>
      <c r="Q69" s="288">
        <v>17.239999999999998</v>
      </c>
      <c r="R69" s="288">
        <v>0</v>
      </c>
      <c r="S69" s="288">
        <v>0</v>
      </c>
      <c r="T69" s="286">
        <v>111.86999999999999</v>
      </c>
      <c r="U69" s="287">
        <v>0</v>
      </c>
      <c r="V69" s="288">
        <v>6.77</v>
      </c>
      <c r="W69" s="288">
        <v>130.67000000000002</v>
      </c>
      <c r="X69" s="288">
        <v>0</v>
      </c>
      <c r="Y69" s="288">
        <v>71.22</v>
      </c>
      <c r="Z69" s="288">
        <v>0</v>
      </c>
      <c r="AA69" s="288">
        <v>1.7400000000000002</v>
      </c>
      <c r="AB69" s="288">
        <v>4.0999999999999996</v>
      </c>
      <c r="AC69" s="288">
        <v>45.47</v>
      </c>
      <c r="AD69" s="288">
        <v>0</v>
      </c>
      <c r="AE69" s="288">
        <v>2.09</v>
      </c>
      <c r="AF69" s="288">
        <v>0</v>
      </c>
      <c r="AG69" s="288">
        <v>7.66</v>
      </c>
      <c r="AH69" s="288">
        <v>0</v>
      </c>
      <c r="AI69" s="288">
        <v>0</v>
      </c>
      <c r="AJ69" s="288">
        <v>3.57</v>
      </c>
      <c r="AK69" s="288">
        <v>2.81</v>
      </c>
      <c r="AL69" s="288">
        <v>5.13</v>
      </c>
      <c r="AM69" s="288">
        <v>11.33</v>
      </c>
      <c r="AN69" s="288">
        <v>0</v>
      </c>
      <c r="AO69" s="288">
        <v>0</v>
      </c>
      <c r="AP69" s="288">
        <v>2.81</v>
      </c>
      <c r="AQ69" s="288">
        <v>1.4200000000000002</v>
      </c>
      <c r="AR69" s="286">
        <v>0</v>
      </c>
      <c r="AS69" s="287">
        <v>2.79</v>
      </c>
      <c r="AT69" s="288">
        <v>8.84</v>
      </c>
      <c r="AU69" s="288">
        <v>18.970000000000002</v>
      </c>
      <c r="AV69" s="288">
        <v>0</v>
      </c>
      <c r="AW69" s="288">
        <v>0</v>
      </c>
      <c r="AX69" s="288">
        <v>106.48</v>
      </c>
      <c r="AY69" s="288">
        <v>105.3</v>
      </c>
      <c r="AZ69" s="288">
        <v>51.169999999999995</v>
      </c>
      <c r="BA69" s="288">
        <v>11.36</v>
      </c>
      <c r="BB69" s="286">
        <v>0</v>
      </c>
      <c r="BC69" s="287">
        <v>7.67</v>
      </c>
      <c r="BD69" s="288">
        <v>6.11</v>
      </c>
      <c r="BE69" s="288">
        <v>45.52</v>
      </c>
      <c r="BF69" s="288">
        <v>68.160000000000011</v>
      </c>
      <c r="BG69" s="288">
        <v>0</v>
      </c>
      <c r="BH69" s="288">
        <v>19.18</v>
      </c>
      <c r="BI69" s="288">
        <v>2.61</v>
      </c>
      <c r="BJ69" s="288">
        <v>20.190000000000001</v>
      </c>
      <c r="BK69" s="288">
        <v>11.51</v>
      </c>
      <c r="BL69" s="288">
        <v>70.56</v>
      </c>
      <c r="BM69" s="286">
        <v>57.470000000000006</v>
      </c>
      <c r="BN69" s="287">
        <v>28.669999999999998</v>
      </c>
      <c r="BO69" s="288">
        <v>1.5</v>
      </c>
      <c r="BP69" s="288">
        <v>73.100000000000009</v>
      </c>
      <c r="BQ69" s="288">
        <v>11.93</v>
      </c>
      <c r="BR69" s="288">
        <v>7.69</v>
      </c>
      <c r="BS69" s="288">
        <v>1.97</v>
      </c>
      <c r="BT69" s="288">
        <v>47.92</v>
      </c>
      <c r="BU69" s="288">
        <v>0.98</v>
      </c>
      <c r="BV69" s="288">
        <v>35.869999999999997</v>
      </c>
      <c r="BW69" s="288">
        <v>9.3000000000000007</v>
      </c>
      <c r="BX69" s="288">
        <v>0</v>
      </c>
      <c r="BY69" s="288">
        <v>32.06</v>
      </c>
      <c r="BZ69" s="288">
        <v>0</v>
      </c>
      <c r="CA69" s="288">
        <v>13.49</v>
      </c>
      <c r="CB69" s="288">
        <v>0</v>
      </c>
      <c r="CC69" s="288">
        <v>32.69</v>
      </c>
      <c r="CD69" s="288">
        <v>0</v>
      </c>
      <c r="CE69" s="288">
        <v>0</v>
      </c>
      <c r="CF69" s="288">
        <v>0</v>
      </c>
      <c r="CG69" s="288">
        <v>0</v>
      </c>
      <c r="CH69" s="288">
        <v>0</v>
      </c>
      <c r="CI69" s="288">
        <v>0</v>
      </c>
      <c r="CJ69" s="288">
        <v>0</v>
      </c>
      <c r="CK69" s="288">
        <v>0</v>
      </c>
      <c r="CL69" s="288">
        <v>0</v>
      </c>
      <c r="CM69" s="288">
        <v>0</v>
      </c>
      <c r="CN69" s="288">
        <v>0</v>
      </c>
      <c r="CO69" s="288">
        <v>0</v>
      </c>
      <c r="CP69" s="288">
        <v>0</v>
      </c>
      <c r="CQ69" s="288">
        <v>0</v>
      </c>
      <c r="CR69" s="288">
        <v>0</v>
      </c>
      <c r="CS69" s="288">
        <v>0</v>
      </c>
      <c r="CT69" s="288">
        <v>0</v>
      </c>
      <c r="CU69" s="288">
        <v>0</v>
      </c>
      <c r="CV69" s="288">
        <v>4.96</v>
      </c>
      <c r="CW69" s="286">
        <v>0</v>
      </c>
    </row>
    <row r="70" spans="1:101" ht="15.75">
      <c r="A70" s="222" t="s">
        <v>157</v>
      </c>
      <c r="B70" s="223" t="s">
        <v>128</v>
      </c>
      <c r="C70" s="335">
        <v>0.74930000000000008</v>
      </c>
      <c r="D70" s="229">
        <v>0</v>
      </c>
      <c r="E70" s="230">
        <v>6.0000000000000001E-3</v>
      </c>
      <c r="F70" s="230">
        <v>0</v>
      </c>
      <c r="G70" s="230">
        <v>0</v>
      </c>
      <c r="H70" s="230">
        <v>0</v>
      </c>
      <c r="I70" s="230">
        <v>0</v>
      </c>
      <c r="J70" s="230">
        <v>0</v>
      </c>
      <c r="K70" s="230">
        <v>2E-3</v>
      </c>
      <c r="L70" s="230">
        <v>0</v>
      </c>
      <c r="M70" s="230">
        <v>7.7000000000000013E-2</v>
      </c>
      <c r="N70" s="230">
        <v>1.4999999999999999E-2</v>
      </c>
      <c r="O70" s="230">
        <v>0</v>
      </c>
      <c r="P70" s="230">
        <v>1.4999999999999999E-2</v>
      </c>
      <c r="Q70" s="230">
        <v>9.4999999999999998E-3</v>
      </c>
      <c r="R70" s="230">
        <v>0</v>
      </c>
      <c r="S70" s="230">
        <v>0</v>
      </c>
      <c r="T70" s="228">
        <v>0.06</v>
      </c>
      <c r="U70" s="229">
        <v>0</v>
      </c>
      <c r="V70" s="230">
        <v>4.0000000000000001E-3</v>
      </c>
      <c r="W70" s="230">
        <v>5.7200000000000001E-2</v>
      </c>
      <c r="X70" s="230">
        <v>0</v>
      </c>
      <c r="Y70" s="230">
        <v>2.8799999999999999E-2</v>
      </c>
      <c r="Z70" s="230">
        <v>0</v>
      </c>
      <c r="AA70" s="230">
        <v>1.8E-3</v>
      </c>
      <c r="AB70" s="230">
        <v>4.0000000000000001E-3</v>
      </c>
      <c r="AC70" s="230">
        <v>3.0600000000000002E-2</v>
      </c>
      <c r="AD70" s="230">
        <v>0</v>
      </c>
      <c r="AE70" s="230">
        <v>1E-3</v>
      </c>
      <c r="AF70" s="230">
        <v>0</v>
      </c>
      <c r="AG70" s="230">
        <v>9.6000000000000009E-3</v>
      </c>
      <c r="AH70" s="230">
        <v>0</v>
      </c>
      <c r="AI70" s="230">
        <v>0</v>
      </c>
      <c r="AJ70" s="230">
        <v>0</v>
      </c>
      <c r="AK70" s="230">
        <v>5.0000000000000001E-3</v>
      </c>
      <c r="AL70" s="230">
        <v>5.1000000000000004E-3</v>
      </c>
      <c r="AM70" s="230">
        <v>2E-3</v>
      </c>
      <c r="AN70" s="230">
        <v>0</v>
      </c>
      <c r="AO70" s="230">
        <v>0</v>
      </c>
      <c r="AP70" s="230">
        <v>5.0000000000000001E-3</v>
      </c>
      <c r="AQ70" s="230">
        <v>1.4E-3</v>
      </c>
      <c r="AR70" s="228">
        <v>0</v>
      </c>
      <c r="AS70" s="229">
        <v>1E-3</v>
      </c>
      <c r="AT70" s="230">
        <v>3.0000000000000001E-3</v>
      </c>
      <c r="AU70" s="230">
        <v>1.0999999999999999E-2</v>
      </c>
      <c r="AV70" s="230">
        <v>0</v>
      </c>
      <c r="AW70" s="230">
        <v>0</v>
      </c>
      <c r="AX70" s="230">
        <v>7.4999999999999997E-2</v>
      </c>
      <c r="AY70" s="230">
        <v>2.7E-2</v>
      </c>
      <c r="AZ70" s="230">
        <v>2.1999999999999999E-2</v>
      </c>
      <c r="BA70" s="230">
        <v>5.7000000000000002E-3</v>
      </c>
      <c r="BB70" s="228">
        <v>0</v>
      </c>
      <c r="BC70" s="229">
        <v>4.0000000000000001E-3</v>
      </c>
      <c r="BD70" s="230">
        <v>3.0000000000000001E-3</v>
      </c>
      <c r="BE70" s="230">
        <v>2.2200000000000001E-2</v>
      </c>
      <c r="BF70" s="230">
        <v>3.6999999999999998E-2</v>
      </c>
      <c r="BG70" s="230">
        <v>0</v>
      </c>
      <c r="BH70" s="230">
        <v>0.01</v>
      </c>
      <c r="BI70" s="230">
        <v>0</v>
      </c>
      <c r="BJ70" s="230">
        <v>1.2500000000000001E-2</v>
      </c>
      <c r="BK70" s="230">
        <v>6.0000000000000001E-3</v>
      </c>
      <c r="BL70" s="230">
        <v>3.5999999999999997E-2</v>
      </c>
      <c r="BM70" s="228">
        <v>3.7999999999999999E-2</v>
      </c>
      <c r="BN70" s="229">
        <v>0</v>
      </c>
      <c r="BO70" s="230">
        <v>0</v>
      </c>
      <c r="BP70" s="230">
        <v>2.5000000000000001E-3</v>
      </c>
      <c r="BQ70" s="230">
        <v>1.24E-2</v>
      </c>
      <c r="BR70" s="230">
        <v>5.0000000000000001E-3</v>
      </c>
      <c r="BS70" s="230">
        <v>0</v>
      </c>
      <c r="BT70" s="230">
        <v>1.8200000000000001E-2</v>
      </c>
      <c r="BU70" s="230">
        <v>0</v>
      </c>
      <c r="BV70" s="230">
        <v>1.35E-2</v>
      </c>
      <c r="BW70" s="230">
        <v>8.9999999999999993E-3</v>
      </c>
      <c r="BX70" s="230">
        <v>0</v>
      </c>
      <c r="BY70" s="230">
        <v>2.23E-2</v>
      </c>
      <c r="BZ70" s="230">
        <v>0</v>
      </c>
      <c r="CA70" s="230">
        <v>0</v>
      </c>
      <c r="CB70" s="230">
        <v>0</v>
      </c>
      <c r="CC70" s="230">
        <v>1.2999999999999999E-2</v>
      </c>
      <c r="CD70" s="230">
        <v>0</v>
      </c>
      <c r="CE70" s="230">
        <v>0</v>
      </c>
      <c r="CF70" s="230">
        <v>0</v>
      </c>
      <c r="CG70" s="230">
        <v>0</v>
      </c>
      <c r="CH70" s="230">
        <v>0</v>
      </c>
      <c r="CI70" s="230">
        <v>0</v>
      </c>
      <c r="CJ70" s="230">
        <v>0</v>
      </c>
      <c r="CK70" s="230">
        <v>0</v>
      </c>
      <c r="CL70" s="230">
        <v>0</v>
      </c>
      <c r="CM70" s="230">
        <v>0</v>
      </c>
      <c r="CN70" s="230">
        <v>0</v>
      </c>
      <c r="CO70" s="230">
        <v>0</v>
      </c>
      <c r="CP70" s="230">
        <v>0</v>
      </c>
      <c r="CQ70" s="230">
        <v>0</v>
      </c>
      <c r="CR70" s="230">
        <v>0</v>
      </c>
      <c r="CS70" s="230">
        <v>0</v>
      </c>
      <c r="CT70" s="230">
        <v>0</v>
      </c>
      <c r="CU70" s="230">
        <v>0</v>
      </c>
      <c r="CV70" s="230">
        <v>0</v>
      </c>
      <c r="CW70" s="228">
        <v>0</v>
      </c>
    </row>
    <row r="71" spans="1:101" ht="15.75">
      <c r="A71" s="222" t="s">
        <v>158</v>
      </c>
      <c r="B71" s="223" t="s">
        <v>103</v>
      </c>
      <c r="C71" s="290">
        <v>1222.24</v>
      </c>
      <c r="D71" s="291">
        <v>0</v>
      </c>
      <c r="E71" s="292">
        <v>6.6</v>
      </c>
      <c r="F71" s="292">
        <v>0</v>
      </c>
      <c r="G71" s="292">
        <v>0</v>
      </c>
      <c r="H71" s="292">
        <v>0</v>
      </c>
      <c r="I71" s="292">
        <v>0</v>
      </c>
      <c r="J71" s="292">
        <v>0</v>
      </c>
      <c r="K71" s="292">
        <v>6.88</v>
      </c>
      <c r="L71" s="292">
        <v>0</v>
      </c>
      <c r="M71" s="292">
        <v>95.72</v>
      </c>
      <c r="N71" s="292">
        <v>30.92</v>
      </c>
      <c r="O71" s="292">
        <v>0</v>
      </c>
      <c r="P71" s="292">
        <v>27.36</v>
      </c>
      <c r="Q71" s="292">
        <v>17.239999999999998</v>
      </c>
      <c r="R71" s="292">
        <v>0</v>
      </c>
      <c r="S71" s="292">
        <v>0</v>
      </c>
      <c r="T71" s="290">
        <v>98.07</v>
      </c>
      <c r="U71" s="291">
        <v>0</v>
      </c>
      <c r="V71" s="292">
        <v>6.77</v>
      </c>
      <c r="W71" s="292">
        <v>104.97</v>
      </c>
      <c r="X71" s="292">
        <v>0</v>
      </c>
      <c r="Y71" s="292">
        <v>71.22</v>
      </c>
      <c r="Z71" s="292">
        <v>0</v>
      </c>
      <c r="AA71" s="292">
        <v>1.7400000000000002</v>
      </c>
      <c r="AB71" s="292">
        <v>4.0999999999999996</v>
      </c>
      <c r="AC71" s="292">
        <v>32.71</v>
      </c>
      <c r="AD71" s="292">
        <v>0</v>
      </c>
      <c r="AE71" s="292">
        <v>2.09</v>
      </c>
      <c r="AF71" s="292">
        <v>0</v>
      </c>
      <c r="AG71" s="292">
        <v>7.66</v>
      </c>
      <c r="AH71" s="292">
        <v>0</v>
      </c>
      <c r="AI71" s="292">
        <v>0</v>
      </c>
      <c r="AJ71" s="292">
        <v>0</v>
      </c>
      <c r="AK71" s="292">
        <v>2.81</v>
      </c>
      <c r="AL71" s="292">
        <v>5.13</v>
      </c>
      <c r="AM71" s="292">
        <v>3.73</v>
      </c>
      <c r="AN71" s="292">
        <v>0</v>
      </c>
      <c r="AO71" s="292">
        <v>0</v>
      </c>
      <c r="AP71" s="292">
        <v>2.81</v>
      </c>
      <c r="AQ71" s="292">
        <v>1.4200000000000002</v>
      </c>
      <c r="AR71" s="290">
        <v>0</v>
      </c>
      <c r="AS71" s="291">
        <v>1.64</v>
      </c>
      <c r="AT71" s="292">
        <v>6.16</v>
      </c>
      <c r="AU71" s="292">
        <v>16.670000000000002</v>
      </c>
      <c r="AV71" s="292">
        <v>0</v>
      </c>
      <c r="AW71" s="292">
        <v>0</v>
      </c>
      <c r="AX71" s="292">
        <v>98.76</v>
      </c>
      <c r="AY71" s="292">
        <v>60.9</v>
      </c>
      <c r="AZ71" s="292">
        <v>36.869999999999997</v>
      </c>
      <c r="BA71" s="292">
        <v>11.36</v>
      </c>
      <c r="BB71" s="290">
        <v>0</v>
      </c>
      <c r="BC71" s="291">
        <v>7.67</v>
      </c>
      <c r="BD71" s="292">
        <v>6.11</v>
      </c>
      <c r="BE71" s="292">
        <v>45.52</v>
      </c>
      <c r="BF71" s="292">
        <v>68.160000000000011</v>
      </c>
      <c r="BG71" s="292">
        <v>0</v>
      </c>
      <c r="BH71" s="292">
        <v>19.18</v>
      </c>
      <c r="BI71" s="292">
        <v>0</v>
      </c>
      <c r="BJ71" s="292">
        <v>20.190000000000001</v>
      </c>
      <c r="BK71" s="292">
        <v>11.51</v>
      </c>
      <c r="BL71" s="292">
        <v>67.06</v>
      </c>
      <c r="BM71" s="290">
        <v>55.7</v>
      </c>
      <c r="BN71" s="291">
        <v>0</v>
      </c>
      <c r="BO71" s="292">
        <v>0</v>
      </c>
      <c r="BP71" s="292">
        <v>2.33</v>
      </c>
      <c r="BQ71" s="292">
        <v>10.43</v>
      </c>
      <c r="BR71" s="292">
        <v>6.86</v>
      </c>
      <c r="BS71" s="292">
        <v>0</v>
      </c>
      <c r="BT71" s="292">
        <v>47.92</v>
      </c>
      <c r="BU71" s="292">
        <v>0</v>
      </c>
      <c r="BV71" s="292">
        <v>35.869999999999997</v>
      </c>
      <c r="BW71" s="292">
        <v>9.3000000000000007</v>
      </c>
      <c r="BX71" s="292">
        <v>0</v>
      </c>
      <c r="BY71" s="292">
        <v>26.16</v>
      </c>
      <c r="BZ71" s="292">
        <v>0</v>
      </c>
      <c r="CA71" s="292">
        <v>0</v>
      </c>
      <c r="CB71" s="292">
        <v>0</v>
      </c>
      <c r="CC71" s="292">
        <v>19.96</v>
      </c>
      <c r="CD71" s="292">
        <v>0</v>
      </c>
      <c r="CE71" s="292">
        <v>0</v>
      </c>
      <c r="CF71" s="292">
        <v>0</v>
      </c>
      <c r="CG71" s="292">
        <v>0</v>
      </c>
      <c r="CH71" s="292">
        <v>0</v>
      </c>
      <c r="CI71" s="292">
        <v>0</v>
      </c>
      <c r="CJ71" s="292">
        <v>0</v>
      </c>
      <c r="CK71" s="292">
        <v>0</v>
      </c>
      <c r="CL71" s="292">
        <v>0</v>
      </c>
      <c r="CM71" s="292">
        <v>0</v>
      </c>
      <c r="CN71" s="292">
        <v>0</v>
      </c>
      <c r="CO71" s="292">
        <v>0</v>
      </c>
      <c r="CP71" s="292">
        <v>0</v>
      </c>
      <c r="CQ71" s="292">
        <v>0</v>
      </c>
      <c r="CR71" s="292">
        <v>0</v>
      </c>
      <c r="CS71" s="292">
        <v>0</v>
      </c>
      <c r="CT71" s="292">
        <v>0</v>
      </c>
      <c r="CU71" s="292">
        <v>0</v>
      </c>
      <c r="CV71" s="292">
        <v>0</v>
      </c>
      <c r="CW71" s="290">
        <v>0</v>
      </c>
    </row>
    <row r="72" spans="1:101" ht="15.75">
      <c r="A72" s="231" t="s">
        <v>159</v>
      </c>
      <c r="B72" s="232" t="s">
        <v>160</v>
      </c>
      <c r="C72" s="265">
        <v>9.0000000000000011E-3</v>
      </c>
      <c r="D72" s="337"/>
      <c r="E72" s="250"/>
      <c r="F72" s="248"/>
      <c r="G72" s="250"/>
      <c r="H72" s="248"/>
      <c r="I72" s="248"/>
      <c r="J72" s="250"/>
      <c r="K72" s="248"/>
      <c r="L72" s="248"/>
      <c r="M72" s="236"/>
      <c r="N72" s="236"/>
      <c r="O72" s="248"/>
      <c r="P72" s="250">
        <v>6.0000000000000001E-3</v>
      </c>
      <c r="Q72" s="236"/>
      <c r="R72" s="248"/>
      <c r="S72" s="248"/>
      <c r="T72" s="251"/>
      <c r="U72" s="337"/>
      <c r="V72" s="250"/>
      <c r="W72" s="248"/>
      <c r="X72" s="248"/>
      <c r="Y72" s="248"/>
      <c r="Z72" s="248"/>
      <c r="AA72" s="248"/>
      <c r="AB72" s="250"/>
      <c r="AC72" s="248"/>
      <c r="AD72" s="248"/>
      <c r="AE72" s="248"/>
      <c r="AF72" s="250"/>
      <c r="AG72" s="248"/>
      <c r="AH72" s="248"/>
      <c r="AI72" s="248"/>
      <c r="AJ72" s="248"/>
      <c r="AK72" s="248"/>
      <c r="AL72" s="250"/>
      <c r="AM72" s="250"/>
      <c r="AN72" s="250"/>
      <c r="AO72" s="248"/>
      <c r="AP72" s="248"/>
      <c r="AQ72" s="248"/>
      <c r="AR72" s="237"/>
      <c r="AS72" s="337"/>
      <c r="AT72" s="248"/>
      <c r="AU72" s="248"/>
      <c r="AV72" s="250"/>
      <c r="AW72" s="248"/>
      <c r="AX72" s="248">
        <v>3.0000000000000001E-3</v>
      </c>
      <c r="AY72" s="248"/>
      <c r="AZ72" s="248"/>
      <c r="BA72" s="250"/>
      <c r="BB72" s="252"/>
      <c r="BC72" s="294"/>
      <c r="BD72" s="236"/>
      <c r="BE72" s="236"/>
      <c r="BF72" s="236"/>
      <c r="BG72" s="236"/>
      <c r="BH72" s="236"/>
      <c r="BI72" s="236"/>
      <c r="BJ72" s="236"/>
      <c r="BK72" s="248"/>
      <c r="BL72" s="235"/>
      <c r="BM72" s="237"/>
      <c r="BN72" s="294"/>
      <c r="BO72" s="236"/>
      <c r="BP72" s="248"/>
      <c r="BQ72" s="236"/>
      <c r="BR72" s="235"/>
      <c r="BS72" s="236"/>
      <c r="BT72" s="236"/>
      <c r="BU72" s="235"/>
      <c r="BV72" s="236"/>
      <c r="BW72" s="235"/>
      <c r="BX72" s="236"/>
      <c r="BY72" s="236"/>
      <c r="BZ72" s="235"/>
      <c r="CA72" s="236"/>
      <c r="CB72" s="236"/>
      <c r="CC72" s="236"/>
      <c r="CD72" s="235"/>
      <c r="CE72" s="236"/>
      <c r="CF72" s="236"/>
      <c r="CG72" s="236"/>
      <c r="CH72" s="236"/>
      <c r="CI72" s="235"/>
      <c r="CJ72" s="235"/>
      <c r="CK72" s="236"/>
      <c r="CL72" s="236"/>
      <c r="CM72" s="235"/>
      <c r="CN72" s="235"/>
      <c r="CO72" s="235"/>
      <c r="CP72" s="235"/>
      <c r="CQ72" s="235"/>
      <c r="CR72" s="235"/>
      <c r="CS72" s="236"/>
      <c r="CT72" s="236"/>
      <c r="CU72" s="235"/>
      <c r="CV72" s="236"/>
      <c r="CW72" s="237"/>
    </row>
    <row r="73" spans="1:101" ht="15.75">
      <c r="A73" s="231"/>
      <c r="B73" s="232" t="s">
        <v>103</v>
      </c>
      <c r="C73" s="233">
        <v>9.8999999999999986</v>
      </c>
      <c r="D73" s="337"/>
      <c r="E73" s="250"/>
      <c r="F73" s="257"/>
      <c r="G73" s="250"/>
      <c r="H73" s="257"/>
      <c r="I73" s="257"/>
      <c r="J73" s="250"/>
      <c r="K73" s="257"/>
      <c r="L73" s="257"/>
      <c r="M73" s="295"/>
      <c r="N73" s="295"/>
      <c r="O73" s="295"/>
      <c r="P73" s="242">
        <v>6.6</v>
      </c>
      <c r="Q73" s="295"/>
      <c r="R73" s="295"/>
      <c r="S73" s="295"/>
      <c r="T73" s="338"/>
      <c r="U73" s="245"/>
      <c r="V73" s="242"/>
      <c r="W73" s="242"/>
      <c r="X73" s="242"/>
      <c r="Y73" s="242"/>
      <c r="Z73" s="242"/>
      <c r="AA73" s="242"/>
      <c r="AB73" s="242"/>
      <c r="AC73" s="242"/>
      <c r="AD73" s="242"/>
      <c r="AE73" s="242"/>
      <c r="AF73" s="242"/>
      <c r="AG73" s="242"/>
      <c r="AH73" s="242"/>
      <c r="AI73" s="242"/>
      <c r="AJ73" s="242"/>
      <c r="AK73" s="242"/>
      <c r="AL73" s="242"/>
      <c r="AM73" s="242"/>
      <c r="AN73" s="242"/>
      <c r="AO73" s="242"/>
      <c r="AP73" s="242"/>
      <c r="AQ73" s="242"/>
      <c r="AR73" s="237"/>
      <c r="AS73" s="245"/>
      <c r="AT73" s="295"/>
      <c r="AU73" s="295"/>
      <c r="AV73" s="242"/>
      <c r="AW73" s="295"/>
      <c r="AX73" s="242">
        <v>3.3</v>
      </c>
      <c r="AY73" s="242"/>
      <c r="AZ73" s="242"/>
      <c r="BA73" s="246"/>
      <c r="BB73" s="278"/>
      <c r="BC73" s="296"/>
      <c r="BD73" s="295"/>
      <c r="BE73" s="295"/>
      <c r="BF73" s="295"/>
      <c r="BG73" s="295"/>
      <c r="BH73" s="295"/>
      <c r="BI73" s="295"/>
      <c r="BJ73" s="295"/>
      <c r="BK73" s="295"/>
      <c r="BL73" s="242"/>
      <c r="BM73" s="338"/>
      <c r="BN73" s="245"/>
      <c r="BO73" s="295"/>
      <c r="BP73" s="295"/>
      <c r="BQ73" s="295"/>
      <c r="BR73" s="295"/>
      <c r="BS73" s="295"/>
      <c r="BT73" s="295"/>
      <c r="BU73" s="295"/>
      <c r="BV73" s="295"/>
      <c r="BW73" s="295"/>
      <c r="BX73" s="295"/>
      <c r="BY73" s="295"/>
      <c r="BZ73" s="295"/>
      <c r="CA73" s="295"/>
      <c r="CB73" s="295"/>
      <c r="CC73" s="295"/>
      <c r="CD73" s="242"/>
      <c r="CE73" s="295"/>
      <c r="CF73" s="295"/>
      <c r="CG73" s="295"/>
      <c r="CH73" s="295"/>
      <c r="CI73" s="242"/>
      <c r="CJ73" s="242"/>
      <c r="CK73" s="295"/>
      <c r="CL73" s="295"/>
      <c r="CM73" s="242"/>
      <c r="CN73" s="242"/>
      <c r="CO73" s="242"/>
      <c r="CP73" s="242"/>
      <c r="CQ73" s="242"/>
      <c r="CR73" s="242"/>
      <c r="CS73" s="295"/>
      <c r="CT73" s="295"/>
      <c r="CU73" s="242"/>
      <c r="CV73" s="295"/>
      <c r="CW73" s="338"/>
    </row>
    <row r="74" spans="1:101" ht="15.75">
      <c r="A74" s="231" t="s">
        <v>161</v>
      </c>
      <c r="B74" s="232" t="s">
        <v>128</v>
      </c>
      <c r="C74" s="265">
        <v>0.36950000000000005</v>
      </c>
      <c r="D74" s="337"/>
      <c r="E74" s="274">
        <v>6.0000000000000001E-3</v>
      </c>
      <c r="F74" s="293"/>
      <c r="G74" s="274"/>
      <c r="H74" s="293"/>
      <c r="I74" s="293"/>
      <c r="J74" s="274"/>
      <c r="K74" s="293"/>
      <c r="L74" s="293"/>
      <c r="M74" s="293">
        <v>8.0000000000000002E-3</v>
      </c>
      <c r="N74" s="293">
        <v>0.01</v>
      </c>
      <c r="O74" s="293"/>
      <c r="P74" s="274"/>
      <c r="Q74" s="293">
        <v>4.0000000000000001E-3</v>
      </c>
      <c r="R74" s="293"/>
      <c r="S74" s="293"/>
      <c r="T74" s="364">
        <v>0.06</v>
      </c>
      <c r="U74" s="297"/>
      <c r="V74" s="274">
        <v>4.0000000000000001E-3</v>
      </c>
      <c r="W74" s="293">
        <v>4.9200000000000001E-2</v>
      </c>
      <c r="X74" s="293"/>
      <c r="Y74" s="293"/>
      <c r="Z74" s="293"/>
      <c r="AA74" s="293">
        <v>1.8E-3</v>
      </c>
      <c r="AB74" s="274">
        <v>4.0000000000000001E-3</v>
      </c>
      <c r="AC74" s="293">
        <v>2.3600000000000003E-2</v>
      </c>
      <c r="AD74" s="293"/>
      <c r="AE74" s="293">
        <v>1E-3</v>
      </c>
      <c r="AF74" s="274"/>
      <c r="AG74" s="293">
        <v>5.1000000000000004E-3</v>
      </c>
      <c r="AH74" s="293"/>
      <c r="AI74" s="293"/>
      <c r="AJ74" s="293"/>
      <c r="AK74" s="293"/>
      <c r="AL74" s="274">
        <v>5.1000000000000004E-3</v>
      </c>
      <c r="AM74" s="274"/>
      <c r="AN74" s="274"/>
      <c r="AO74" s="293"/>
      <c r="AP74" s="293"/>
      <c r="AQ74" s="293">
        <v>1.4E-3</v>
      </c>
      <c r="AR74" s="364"/>
      <c r="AS74" s="297">
        <v>1E-3</v>
      </c>
      <c r="AT74" s="293"/>
      <c r="AU74" s="293">
        <v>0.01</v>
      </c>
      <c r="AV74" s="274"/>
      <c r="AW74" s="293"/>
      <c r="AX74" s="293">
        <v>2.4E-2</v>
      </c>
      <c r="AY74" s="293">
        <v>8.0000000000000002E-3</v>
      </c>
      <c r="AZ74" s="293">
        <v>6.0000000000000001E-3</v>
      </c>
      <c r="BA74" s="274">
        <v>5.7000000000000002E-3</v>
      </c>
      <c r="BB74" s="357"/>
      <c r="BC74" s="297"/>
      <c r="BD74" s="293"/>
      <c r="BE74" s="293">
        <v>3.2000000000000002E-3</v>
      </c>
      <c r="BF74" s="293">
        <v>3.1E-2</v>
      </c>
      <c r="BG74" s="293"/>
      <c r="BH74" s="293"/>
      <c r="BI74" s="293"/>
      <c r="BJ74" s="293"/>
      <c r="BK74" s="293"/>
      <c r="BL74" s="274">
        <v>1.4999999999999999E-2</v>
      </c>
      <c r="BM74" s="364"/>
      <c r="BN74" s="297"/>
      <c r="BO74" s="293"/>
      <c r="BP74" s="293">
        <v>2.5000000000000001E-3</v>
      </c>
      <c r="BQ74" s="293">
        <v>1.24E-2</v>
      </c>
      <c r="BR74" s="274">
        <v>5.0000000000000001E-3</v>
      </c>
      <c r="BS74" s="293"/>
      <c r="BT74" s="293">
        <v>1.8200000000000001E-2</v>
      </c>
      <c r="BU74" s="274"/>
      <c r="BV74" s="293"/>
      <c r="BW74" s="274">
        <v>8.9999999999999993E-3</v>
      </c>
      <c r="BX74" s="293"/>
      <c r="BY74" s="293">
        <v>2.23E-2</v>
      </c>
      <c r="BZ74" s="274"/>
      <c r="CA74" s="293"/>
      <c r="CB74" s="293"/>
      <c r="CC74" s="293">
        <v>1.2999999999999999E-2</v>
      </c>
      <c r="CD74" s="274"/>
      <c r="CE74" s="293"/>
      <c r="CF74" s="293"/>
      <c r="CG74" s="293"/>
      <c r="CH74" s="293"/>
      <c r="CI74" s="274"/>
      <c r="CJ74" s="274"/>
      <c r="CK74" s="293"/>
      <c r="CL74" s="293"/>
      <c r="CM74" s="274"/>
      <c r="CN74" s="274"/>
      <c r="CO74" s="274"/>
      <c r="CP74" s="274"/>
      <c r="CQ74" s="274"/>
      <c r="CR74" s="274"/>
      <c r="CS74" s="293"/>
      <c r="CT74" s="293"/>
      <c r="CU74" s="274"/>
      <c r="CV74" s="236"/>
      <c r="CW74" s="237"/>
    </row>
    <row r="75" spans="1:101" ht="15.75">
      <c r="A75" s="231"/>
      <c r="B75" s="232" t="s">
        <v>103</v>
      </c>
      <c r="C75" s="233">
        <v>598.44000000000005</v>
      </c>
      <c r="D75" s="245"/>
      <c r="E75" s="242">
        <v>6.6</v>
      </c>
      <c r="F75" s="295"/>
      <c r="G75" s="242"/>
      <c r="H75" s="295"/>
      <c r="I75" s="295"/>
      <c r="J75" s="242"/>
      <c r="K75" s="295"/>
      <c r="L75" s="295"/>
      <c r="M75" s="295">
        <v>8.81</v>
      </c>
      <c r="N75" s="295">
        <v>13.72</v>
      </c>
      <c r="O75" s="295"/>
      <c r="P75" s="242"/>
      <c r="Q75" s="295">
        <v>6.12</v>
      </c>
      <c r="R75" s="295"/>
      <c r="S75" s="257"/>
      <c r="T75" s="339">
        <v>98.07</v>
      </c>
      <c r="U75" s="245"/>
      <c r="V75" s="242">
        <v>6.77</v>
      </c>
      <c r="W75" s="242">
        <v>100.48</v>
      </c>
      <c r="X75" s="242"/>
      <c r="Y75" s="242"/>
      <c r="Z75" s="242"/>
      <c r="AA75" s="242">
        <v>1.7400000000000002</v>
      </c>
      <c r="AB75" s="242">
        <v>4.0999999999999996</v>
      </c>
      <c r="AC75" s="242">
        <v>28.78</v>
      </c>
      <c r="AD75" s="242"/>
      <c r="AE75" s="242">
        <v>2.09</v>
      </c>
      <c r="AF75" s="242"/>
      <c r="AG75" s="242">
        <v>5.13</v>
      </c>
      <c r="AH75" s="242"/>
      <c r="AI75" s="242"/>
      <c r="AJ75" s="242"/>
      <c r="AK75" s="242"/>
      <c r="AL75" s="242">
        <v>5.13</v>
      </c>
      <c r="AM75" s="242"/>
      <c r="AN75" s="242"/>
      <c r="AO75" s="242"/>
      <c r="AP75" s="242"/>
      <c r="AQ75" s="242">
        <v>1.4200000000000002</v>
      </c>
      <c r="AR75" s="251"/>
      <c r="AS75" s="245">
        <v>1.64</v>
      </c>
      <c r="AT75" s="295"/>
      <c r="AU75" s="295">
        <v>14.620000000000001</v>
      </c>
      <c r="AV75" s="242"/>
      <c r="AW75" s="295"/>
      <c r="AX75" s="295">
        <v>32.869999999999997</v>
      </c>
      <c r="AY75" s="295">
        <v>11.93</v>
      </c>
      <c r="AZ75" s="295">
        <v>6.6</v>
      </c>
      <c r="BA75" s="250">
        <v>11.36</v>
      </c>
      <c r="BB75" s="252"/>
      <c r="BC75" s="296"/>
      <c r="BD75" s="295"/>
      <c r="BE75" s="295">
        <v>8.6</v>
      </c>
      <c r="BF75" s="295">
        <v>60.550000000000004</v>
      </c>
      <c r="BG75" s="295"/>
      <c r="BH75" s="295"/>
      <c r="BI75" s="295"/>
      <c r="BJ75" s="295"/>
      <c r="BK75" s="295"/>
      <c r="BL75" s="295">
        <v>38.35</v>
      </c>
      <c r="BM75" s="338"/>
      <c r="BN75" s="245"/>
      <c r="BO75" s="295"/>
      <c r="BP75" s="295">
        <v>2.33</v>
      </c>
      <c r="BQ75" s="295">
        <v>10.43</v>
      </c>
      <c r="BR75" s="295">
        <v>6.86</v>
      </c>
      <c r="BS75" s="295"/>
      <c r="BT75" s="295">
        <v>47.92</v>
      </c>
      <c r="BU75" s="295"/>
      <c r="BV75" s="295"/>
      <c r="BW75" s="295">
        <v>9.3000000000000007</v>
      </c>
      <c r="BX75" s="295"/>
      <c r="BY75" s="295">
        <v>26.16</v>
      </c>
      <c r="BZ75" s="295"/>
      <c r="CA75" s="295"/>
      <c r="CB75" s="295"/>
      <c r="CC75" s="295">
        <v>19.96</v>
      </c>
      <c r="CD75" s="242"/>
      <c r="CE75" s="295"/>
      <c r="CF75" s="295"/>
      <c r="CG75" s="295"/>
      <c r="CH75" s="295"/>
      <c r="CI75" s="242"/>
      <c r="CJ75" s="242"/>
      <c r="CK75" s="295"/>
      <c r="CL75" s="295"/>
      <c r="CM75" s="242"/>
      <c r="CN75" s="242"/>
      <c r="CO75" s="242"/>
      <c r="CP75" s="242"/>
      <c r="CQ75" s="242"/>
      <c r="CR75" s="242"/>
      <c r="CS75" s="295"/>
      <c r="CT75" s="295"/>
      <c r="CU75" s="242"/>
      <c r="CV75" s="295"/>
      <c r="CW75" s="338"/>
    </row>
    <row r="76" spans="1:101" ht="15.75">
      <c r="A76" s="231" t="s">
        <v>162</v>
      </c>
      <c r="B76" s="232" t="s">
        <v>128</v>
      </c>
      <c r="C76" s="265">
        <v>0.13700000000000001</v>
      </c>
      <c r="D76" s="337"/>
      <c r="E76" s="250"/>
      <c r="F76" s="248"/>
      <c r="G76" s="250"/>
      <c r="H76" s="248"/>
      <c r="I76" s="248"/>
      <c r="J76" s="250"/>
      <c r="K76" s="248">
        <v>2E-3</v>
      </c>
      <c r="L76" s="248"/>
      <c r="M76" s="236">
        <v>6.9000000000000006E-2</v>
      </c>
      <c r="N76" s="236">
        <v>5.0000000000000001E-3</v>
      </c>
      <c r="O76" s="248"/>
      <c r="P76" s="250"/>
      <c r="Q76" s="236"/>
      <c r="R76" s="248"/>
      <c r="S76" s="248"/>
      <c r="T76" s="251"/>
      <c r="U76" s="337"/>
      <c r="V76" s="250"/>
      <c r="W76" s="248"/>
      <c r="X76" s="248"/>
      <c r="Y76" s="248"/>
      <c r="Z76" s="248"/>
      <c r="AA76" s="248"/>
      <c r="AB76" s="250"/>
      <c r="AC76" s="248"/>
      <c r="AD76" s="248"/>
      <c r="AE76" s="248"/>
      <c r="AF76" s="250"/>
      <c r="AG76" s="248"/>
      <c r="AH76" s="248"/>
      <c r="AI76" s="248"/>
      <c r="AJ76" s="248"/>
      <c r="AK76" s="248"/>
      <c r="AL76" s="250"/>
      <c r="AM76" s="250">
        <v>2E-3</v>
      </c>
      <c r="AN76" s="250"/>
      <c r="AO76" s="248"/>
      <c r="AP76" s="248"/>
      <c r="AQ76" s="248"/>
      <c r="AR76" s="237"/>
      <c r="AS76" s="337"/>
      <c r="AT76" s="248"/>
      <c r="AU76" s="248"/>
      <c r="AV76" s="250"/>
      <c r="AW76" s="248"/>
      <c r="AX76" s="248">
        <v>4.2999999999999997E-2</v>
      </c>
      <c r="AY76" s="248"/>
      <c r="AZ76" s="248">
        <v>1.6E-2</v>
      </c>
      <c r="BA76" s="250"/>
      <c r="BB76" s="252"/>
      <c r="BC76" s="294"/>
      <c r="BD76" s="236"/>
      <c r="BE76" s="236"/>
      <c r="BF76" s="236"/>
      <c r="BG76" s="236"/>
      <c r="BH76" s="236"/>
      <c r="BI76" s="236"/>
      <c r="BJ76" s="236"/>
      <c r="BK76" s="248"/>
      <c r="BL76" s="235"/>
      <c r="BM76" s="237"/>
      <c r="BN76" s="337"/>
      <c r="BO76" s="236"/>
      <c r="BP76" s="248"/>
      <c r="BQ76" s="236"/>
      <c r="BR76" s="235"/>
      <c r="BS76" s="236"/>
      <c r="BT76" s="236"/>
      <c r="BU76" s="235"/>
      <c r="BV76" s="236"/>
      <c r="BW76" s="235"/>
      <c r="BX76" s="236"/>
      <c r="BY76" s="236"/>
      <c r="BZ76" s="235"/>
      <c r="CA76" s="236"/>
      <c r="CB76" s="236"/>
      <c r="CC76" s="236"/>
      <c r="CD76" s="235"/>
      <c r="CE76" s="236"/>
      <c r="CF76" s="236"/>
      <c r="CG76" s="236"/>
      <c r="CH76" s="236"/>
      <c r="CI76" s="235"/>
      <c r="CJ76" s="235"/>
      <c r="CK76" s="236"/>
      <c r="CL76" s="236"/>
      <c r="CM76" s="235"/>
      <c r="CN76" s="235"/>
      <c r="CO76" s="235"/>
      <c r="CP76" s="235"/>
      <c r="CQ76" s="235"/>
      <c r="CR76" s="235"/>
      <c r="CS76" s="236"/>
      <c r="CT76" s="236"/>
      <c r="CU76" s="235"/>
      <c r="CV76" s="236"/>
      <c r="CW76" s="237"/>
    </row>
    <row r="77" spans="1:101" ht="15.75">
      <c r="A77" s="231"/>
      <c r="B77" s="232" t="s">
        <v>103</v>
      </c>
      <c r="C77" s="233">
        <v>197.32</v>
      </c>
      <c r="D77" s="337"/>
      <c r="E77" s="250"/>
      <c r="F77" s="257"/>
      <c r="G77" s="250"/>
      <c r="H77" s="257"/>
      <c r="I77" s="257"/>
      <c r="J77" s="250"/>
      <c r="K77" s="257">
        <v>6.88</v>
      </c>
      <c r="L77" s="257"/>
      <c r="M77" s="295">
        <v>86.91</v>
      </c>
      <c r="N77" s="295">
        <v>17.2</v>
      </c>
      <c r="O77" s="295"/>
      <c r="P77" s="242"/>
      <c r="Q77" s="295"/>
      <c r="R77" s="257"/>
      <c r="S77" s="257"/>
      <c r="T77" s="339"/>
      <c r="U77" s="245"/>
      <c r="V77" s="242"/>
      <c r="W77" s="242"/>
      <c r="X77" s="242"/>
      <c r="Y77" s="242"/>
      <c r="Z77" s="242"/>
      <c r="AA77" s="242"/>
      <c r="AB77" s="242"/>
      <c r="AC77" s="242"/>
      <c r="AD77" s="242"/>
      <c r="AE77" s="242"/>
      <c r="AF77" s="242"/>
      <c r="AG77" s="242"/>
      <c r="AH77" s="242"/>
      <c r="AI77" s="242"/>
      <c r="AJ77" s="242"/>
      <c r="AK77" s="242"/>
      <c r="AL77" s="242"/>
      <c r="AM77" s="242">
        <v>3.73</v>
      </c>
      <c r="AN77" s="242"/>
      <c r="AO77" s="242"/>
      <c r="AP77" s="242"/>
      <c r="AQ77" s="242"/>
      <c r="AR77" s="237"/>
      <c r="AS77" s="245"/>
      <c r="AT77" s="295"/>
      <c r="AU77" s="295"/>
      <c r="AV77" s="242"/>
      <c r="AW77" s="295"/>
      <c r="AX77" s="295">
        <v>52.33</v>
      </c>
      <c r="AY77" s="295"/>
      <c r="AZ77" s="295">
        <v>30.269999999999996</v>
      </c>
      <c r="BA77" s="250"/>
      <c r="BB77" s="252"/>
      <c r="BC77" s="296"/>
      <c r="BD77" s="295"/>
      <c r="BE77" s="295"/>
      <c r="BF77" s="295"/>
      <c r="BG77" s="295"/>
      <c r="BH77" s="295"/>
      <c r="BI77" s="295"/>
      <c r="BJ77" s="295"/>
      <c r="BK77" s="295"/>
      <c r="BL77" s="242"/>
      <c r="BM77" s="338"/>
      <c r="BN77" s="245"/>
      <c r="BO77" s="295"/>
      <c r="BP77" s="295"/>
      <c r="BQ77" s="295"/>
      <c r="BR77" s="242"/>
      <c r="BS77" s="295"/>
      <c r="BT77" s="295"/>
      <c r="BU77" s="295"/>
      <c r="BV77" s="295"/>
      <c r="BW77" s="295"/>
      <c r="BX77" s="295"/>
      <c r="BY77" s="295"/>
      <c r="BZ77" s="242"/>
      <c r="CA77" s="295"/>
      <c r="CB77" s="295"/>
      <c r="CC77" s="295"/>
      <c r="CD77" s="242"/>
      <c r="CE77" s="295"/>
      <c r="CF77" s="295"/>
      <c r="CG77" s="295"/>
      <c r="CH77" s="295"/>
      <c r="CI77" s="242"/>
      <c r="CJ77" s="242"/>
      <c r="CK77" s="295"/>
      <c r="CL77" s="295"/>
      <c r="CM77" s="242"/>
      <c r="CN77" s="242"/>
      <c r="CO77" s="242"/>
      <c r="CP77" s="242"/>
      <c r="CQ77" s="242"/>
      <c r="CR77" s="242"/>
      <c r="CS77" s="295"/>
      <c r="CT77" s="295"/>
      <c r="CU77" s="242"/>
      <c r="CV77" s="243"/>
      <c r="CW77" s="253"/>
    </row>
    <row r="78" spans="1:101" ht="15.75">
      <c r="A78" s="231" t="s">
        <v>163</v>
      </c>
      <c r="B78" s="232" t="s">
        <v>128</v>
      </c>
      <c r="C78" s="266">
        <v>0.23380000000000006</v>
      </c>
      <c r="D78" s="337"/>
      <c r="E78" s="250"/>
      <c r="F78" s="248"/>
      <c r="G78" s="250"/>
      <c r="H78" s="248"/>
      <c r="I78" s="257"/>
      <c r="J78" s="250"/>
      <c r="K78" s="248"/>
      <c r="L78" s="248"/>
      <c r="M78" s="236"/>
      <c r="N78" s="236"/>
      <c r="O78" s="248"/>
      <c r="P78" s="250">
        <v>8.9999999999999993E-3</v>
      </c>
      <c r="Q78" s="236">
        <v>5.4999999999999997E-3</v>
      </c>
      <c r="R78" s="248"/>
      <c r="S78" s="248"/>
      <c r="T78" s="251"/>
      <c r="U78" s="337"/>
      <c r="V78" s="250"/>
      <c r="W78" s="248">
        <v>8.0000000000000002E-3</v>
      </c>
      <c r="X78" s="248"/>
      <c r="Y78" s="248">
        <v>2.8799999999999999E-2</v>
      </c>
      <c r="Z78" s="248"/>
      <c r="AA78" s="257"/>
      <c r="AB78" s="250"/>
      <c r="AC78" s="248">
        <v>7.0000000000000001E-3</v>
      </c>
      <c r="AD78" s="248"/>
      <c r="AE78" s="248"/>
      <c r="AF78" s="250"/>
      <c r="AG78" s="248">
        <v>4.4999999999999997E-3</v>
      </c>
      <c r="AH78" s="248"/>
      <c r="AI78" s="248"/>
      <c r="AJ78" s="248"/>
      <c r="AK78" s="248">
        <v>5.0000000000000001E-3</v>
      </c>
      <c r="AL78" s="250"/>
      <c r="AM78" s="250"/>
      <c r="AN78" s="250"/>
      <c r="AO78" s="248"/>
      <c r="AP78" s="248">
        <v>5.0000000000000001E-3</v>
      </c>
      <c r="AQ78" s="248"/>
      <c r="AR78" s="251"/>
      <c r="AS78" s="415"/>
      <c r="AT78" s="248">
        <v>3.0000000000000001E-3</v>
      </c>
      <c r="AU78" s="248">
        <v>1E-3</v>
      </c>
      <c r="AV78" s="248"/>
      <c r="AW78" s="248"/>
      <c r="AX78" s="248">
        <v>5.0000000000000001E-3</v>
      </c>
      <c r="AY78" s="250">
        <v>1.9E-2</v>
      </c>
      <c r="AZ78" s="248"/>
      <c r="BA78" s="250"/>
      <c r="BB78" s="252"/>
      <c r="BC78" s="294">
        <v>4.0000000000000001E-3</v>
      </c>
      <c r="BD78" s="236">
        <v>3.0000000000000001E-3</v>
      </c>
      <c r="BE78" s="236">
        <v>1.9E-2</v>
      </c>
      <c r="BF78" s="236">
        <v>6.0000000000000001E-3</v>
      </c>
      <c r="BG78" s="236"/>
      <c r="BH78" s="236">
        <v>0.01</v>
      </c>
      <c r="BI78" s="236"/>
      <c r="BJ78" s="236">
        <v>1.2500000000000001E-2</v>
      </c>
      <c r="BK78" s="248">
        <v>6.0000000000000001E-3</v>
      </c>
      <c r="BL78" s="235">
        <v>2.0999999999999998E-2</v>
      </c>
      <c r="BM78" s="237">
        <v>3.7999999999999999E-2</v>
      </c>
      <c r="BN78" s="337"/>
      <c r="BO78" s="236"/>
      <c r="BP78" s="248"/>
      <c r="BQ78" s="248"/>
      <c r="BR78" s="235"/>
      <c r="BS78" s="248"/>
      <c r="BT78" s="236"/>
      <c r="BU78" s="235"/>
      <c r="BV78" s="236">
        <v>1.35E-2</v>
      </c>
      <c r="BW78" s="235"/>
      <c r="BX78" s="236"/>
      <c r="BY78" s="248"/>
      <c r="BZ78" s="235"/>
      <c r="CA78" s="236"/>
      <c r="CB78" s="236"/>
      <c r="CC78" s="235"/>
      <c r="CD78" s="235"/>
      <c r="CE78" s="236"/>
      <c r="CF78" s="236"/>
      <c r="CG78" s="236"/>
      <c r="CH78" s="236"/>
      <c r="CI78" s="235"/>
      <c r="CJ78" s="235"/>
      <c r="CK78" s="236"/>
      <c r="CL78" s="236"/>
      <c r="CM78" s="235"/>
      <c r="CN78" s="235"/>
      <c r="CO78" s="235"/>
      <c r="CP78" s="235"/>
      <c r="CQ78" s="235"/>
      <c r="CR78" s="235"/>
      <c r="CS78" s="236"/>
      <c r="CT78" s="236"/>
      <c r="CU78" s="235"/>
      <c r="CV78" s="236"/>
      <c r="CW78" s="237"/>
    </row>
    <row r="79" spans="1:101" ht="15.75">
      <c r="A79" s="231"/>
      <c r="B79" s="232" t="s">
        <v>103</v>
      </c>
      <c r="C79" s="233">
        <v>416.58</v>
      </c>
      <c r="D79" s="245"/>
      <c r="E79" s="242"/>
      <c r="F79" s="295"/>
      <c r="G79" s="295"/>
      <c r="H79" s="295"/>
      <c r="I79" s="295"/>
      <c r="J79" s="242"/>
      <c r="K79" s="295"/>
      <c r="L79" s="295"/>
      <c r="M79" s="295"/>
      <c r="N79" s="295"/>
      <c r="O79" s="295"/>
      <c r="P79" s="242">
        <v>20.76</v>
      </c>
      <c r="Q79" s="295">
        <v>11.12</v>
      </c>
      <c r="R79" s="295"/>
      <c r="S79" s="295"/>
      <c r="T79" s="338"/>
      <c r="U79" s="245"/>
      <c r="V79" s="242"/>
      <c r="W79" s="242">
        <v>4.49</v>
      </c>
      <c r="X79" s="242"/>
      <c r="Y79" s="242">
        <v>71.22</v>
      </c>
      <c r="Z79" s="242"/>
      <c r="AA79" s="242"/>
      <c r="AB79" s="242"/>
      <c r="AC79" s="242">
        <v>3.93</v>
      </c>
      <c r="AD79" s="242"/>
      <c r="AE79" s="242"/>
      <c r="AF79" s="242"/>
      <c r="AG79" s="242">
        <v>2.5299999999999998</v>
      </c>
      <c r="AH79" s="242"/>
      <c r="AI79" s="242"/>
      <c r="AJ79" s="242"/>
      <c r="AK79" s="295">
        <v>2.81</v>
      </c>
      <c r="AL79" s="242"/>
      <c r="AM79" s="242"/>
      <c r="AN79" s="242"/>
      <c r="AO79" s="242"/>
      <c r="AP79" s="242">
        <v>2.81</v>
      </c>
      <c r="AQ79" s="242"/>
      <c r="AR79" s="244"/>
      <c r="AS79" s="245"/>
      <c r="AT79" s="295">
        <v>6.16</v>
      </c>
      <c r="AU79" s="295">
        <v>2.0499999999999998</v>
      </c>
      <c r="AV79" s="295"/>
      <c r="AW79" s="295"/>
      <c r="AX79" s="295">
        <v>10.26</v>
      </c>
      <c r="AY79" s="295">
        <v>48.97</v>
      </c>
      <c r="AZ79" s="295"/>
      <c r="BA79" s="246"/>
      <c r="BB79" s="278"/>
      <c r="BC79" s="296">
        <v>7.67</v>
      </c>
      <c r="BD79" s="295">
        <v>6.11</v>
      </c>
      <c r="BE79" s="295">
        <v>36.92</v>
      </c>
      <c r="BF79" s="295">
        <v>7.61</v>
      </c>
      <c r="BG79" s="295"/>
      <c r="BH79" s="295">
        <v>19.18</v>
      </c>
      <c r="BI79" s="295"/>
      <c r="BJ79" s="295">
        <v>20.190000000000001</v>
      </c>
      <c r="BK79" s="295">
        <v>11.51</v>
      </c>
      <c r="BL79" s="242">
        <v>28.709999999999997</v>
      </c>
      <c r="BM79" s="338">
        <v>55.7</v>
      </c>
      <c r="BN79" s="245"/>
      <c r="BO79" s="295"/>
      <c r="BP79" s="295"/>
      <c r="BQ79" s="295"/>
      <c r="BR79" s="295"/>
      <c r="BS79" s="295"/>
      <c r="BT79" s="295"/>
      <c r="BU79" s="295"/>
      <c r="BV79" s="295">
        <v>35.869999999999997</v>
      </c>
      <c r="BW79" s="295"/>
      <c r="BX79" s="295"/>
      <c r="BY79" s="295"/>
      <c r="BZ79" s="295"/>
      <c r="CA79" s="295"/>
      <c r="CB79" s="295"/>
      <c r="CC79" s="295"/>
      <c r="CD79" s="242"/>
      <c r="CE79" s="295"/>
      <c r="CF79" s="295"/>
      <c r="CG79" s="295"/>
      <c r="CH79" s="295"/>
      <c r="CI79" s="242"/>
      <c r="CJ79" s="242"/>
      <c r="CK79" s="295"/>
      <c r="CL79" s="295"/>
      <c r="CM79" s="242"/>
      <c r="CN79" s="242"/>
      <c r="CO79" s="242"/>
      <c r="CP79" s="242"/>
      <c r="CQ79" s="242"/>
      <c r="CR79" s="242"/>
      <c r="CS79" s="295"/>
      <c r="CT79" s="295"/>
      <c r="CU79" s="295"/>
      <c r="CV79" s="295"/>
      <c r="CW79" s="338"/>
    </row>
    <row r="80" spans="1:101" s="275" customFormat="1" ht="15.75">
      <c r="A80" s="272" t="s">
        <v>164</v>
      </c>
      <c r="B80" s="232" t="s">
        <v>122</v>
      </c>
      <c r="C80" s="268">
        <v>1</v>
      </c>
      <c r="D80" s="234"/>
      <c r="E80" s="235"/>
      <c r="F80" s="235"/>
      <c r="G80" s="235"/>
      <c r="H80" s="235"/>
      <c r="I80" s="235"/>
      <c r="J80" s="235"/>
      <c r="K80" s="235"/>
      <c r="L80" s="235"/>
      <c r="M80" s="235"/>
      <c r="N80" s="235"/>
      <c r="O80" s="235"/>
      <c r="P80" s="235"/>
      <c r="Q80" s="235"/>
      <c r="R80" s="235"/>
      <c r="S80" s="235"/>
      <c r="T80" s="239"/>
      <c r="U80" s="234"/>
      <c r="V80" s="235"/>
      <c r="W80" s="235"/>
      <c r="X80" s="235"/>
      <c r="Y80" s="235"/>
      <c r="Z80" s="235"/>
      <c r="AA80" s="235"/>
      <c r="AB80" s="235"/>
      <c r="AC80" s="235"/>
      <c r="AD80" s="235"/>
      <c r="AE80" s="235"/>
      <c r="AF80" s="235"/>
      <c r="AG80" s="235"/>
      <c r="AH80" s="235"/>
      <c r="AI80" s="235"/>
      <c r="AJ80" s="235"/>
      <c r="AK80" s="235"/>
      <c r="AL80" s="235"/>
      <c r="AM80" s="235">
        <v>1</v>
      </c>
      <c r="AN80" s="235"/>
      <c r="AO80" s="235"/>
      <c r="AP80" s="235"/>
      <c r="AQ80" s="235"/>
      <c r="AR80" s="239"/>
      <c r="AS80" s="269"/>
      <c r="AT80" s="260"/>
      <c r="AU80" s="260"/>
      <c r="AV80" s="260"/>
      <c r="AW80" s="260"/>
      <c r="AX80" s="260"/>
      <c r="AY80" s="260"/>
      <c r="AZ80" s="260"/>
      <c r="BA80" s="260"/>
      <c r="BB80" s="281"/>
      <c r="BC80" s="234"/>
      <c r="BD80" s="235"/>
      <c r="BE80" s="235"/>
      <c r="BF80" s="235"/>
      <c r="BG80" s="235"/>
      <c r="BH80" s="235"/>
      <c r="BI80" s="235"/>
      <c r="BJ80" s="235"/>
      <c r="BK80" s="235"/>
      <c r="BL80" s="235"/>
      <c r="BM80" s="239"/>
      <c r="BN80" s="234"/>
      <c r="BO80" s="235"/>
      <c r="BP80" s="250"/>
      <c r="BQ80" s="235"/>
      <c r="BR80" s="235"/>
      <c r="BS80" s="235"/>
      <c r="BT80" s="235"/>
      <c r="BU80" s="235"/>
      <c r="BV80" s="235"/>
      <c r="BW80" s="235"/>
      <c r="BX80" s="235"/>
      <c r="BY80" s="235"/>
      <c r="BZ80" s="235"/>
      <c r="CA80" s="235"/>
      <c r="CB80" s="235"/>
      <c r="CC80" s="235"/>
      <c r="CD80" s="235"/>
      <c r="CE80" s="235"/>
      <c r="CF80" s="235"/>
      <c r="CG80" s="235"/>
      <c r="CH80" s="235"/>
      <c r="CI80" s="235"/>
      <c r="CJ80" s="235"/>
      <c r="CK80" s="235"/>
      <c r="CL80" s="235"/>
      <c r="CM80" s="235"/>
      <c r="CN80" s="235"/>
      <c r="CO80" s="235"/>
      <c r="CP80" s="235"/>
      <c r="CQ80" s="235"/>
      <c r="CR80" s="235"/>
      <c r="CS80" s="235"/>
      <c r="CT80" s="235"/>
      <c r="CU80" s="235"/>
      <c r="CV80" s="235"/>
      <c r="CW80" s="239"/>
    </row>
    <row r="81" spans="1:101" s="275" customFormat="1" ht="15.75">
      <c r="A81" s="298"/>
      <c r="B81" s="232" t="s">
        <v>103</v>
      </c>
      <c r="C81" s="233">
        <v>7.6</v>
      </c>
      <c r="D81" s="245"/>
      <c r="E81" s="242"/>
      <c r="F81" s="242"/>
      <c r="G81" s="242"/>
      <c r="H81" s="242"/>
      <c r="I81" s="242"/>
      <c r="J81" s="242"/>
      <c r="K81" s="242"/>
      <c r="L81" s="242"/>
      <c r="M81" s="242"/>
      <c r="N81" s="242"/>
      <c r="O81" s="242"/>
      <c r="P81" s="242"/>
      <c r="Q81" s="242"/>
      <c r="R81" s="242"/>
      <c r="S81" s="242"/>
      <c r="T81" s="244"/>
      <c r="U81" s="245"/>
      <c r="V81" s="242"/>
      <c r="W81" s="242"/>
      <c r="X81" s="242"/>
      <c r="Y81" s="242"/>
      <c r="Z81" s="242"/>
      <c r="AA81" s="242"/>
      <c r="AB81" s="242"/>
      <c r="AC81" s="242"/>
      <c r="AD81" s="242"/>
      <c r="AE81" s="242"/>
      <c r="AF81" s="242"/>
      <c r="AG81" s="242"/>
      <c r="AH81" s="242"/>
      <c r="AI81" s="242"/>
      <c r="AJ81" s="242"/>
      <c r="AK81" s="242"/>
      <c r="AL81" s="242"/>
      <c r="AM81" s="242">
        <v>7.6</v>
      </c>
      <c r="AN81" s="242"/>
      <c r="AO81" s="242"/>
      <c r="AP81" s="242"/>
      <c r="AQ81" s="242"/>
      <c r="AR81" s="244"/>
      <c r="AS81" s="245"/>
      <c r="AT81" s="242"/>
      <c r="AU81" s="242"/>
      <c r="AV81" s="242"/>
      <c r="AW81" s="242"/>
      <c r="AX81" s="242"/>
      <c r="AY81" s="242"/>
      <c r="AZ81" s="242"/>
      <c r="BA81" s="242"/>
      <c r="BB81" s="244"/>
      <c r="BC81" s="245"/>
      <c r="BD81" s="242"/>
      <c r="BE81" s="242"/>
      <c r="BF81" s="242"/>
      <c r="BG81" s="242"/>
      <c r="BH81" s="242"/>
      <c r="BI81" s="242"/>
      <c r="BJ81" s="242"/>
      <c r="BK81" s="242"/>
      <c r="BL81" s="242"/>
      <c r="BM81" s="244"/>
      <c r="BN81" s="245"/>
      <c r="BO81" s="242"/>
      <c r="BP81" s="242"/>
      <c r="BQ81" s="242"/>
      <c r="BR81" s="242"/>
      <c r="BS81" s="242"/>
      <c r="BT81" s="242"/>
      <c r="BU81" s="242"/>
      <c r="BV81" s="242"/>
      <c r="BW81" s="242"/>
      <c r="BX81" s="242"/>
      <c r="BY81" s="242"/>
      <c r="BZ81" s="242"/>
      <c r="CA81" s="242"/>
      <c r="CB81" s="242"/>
      <c r="CC81" s="242"/>
      <c r="CD81" s="242"/>
      <c r="CE81" s="242"/>
      <c r="CF81" s="242"/>
      <c r="CG81" s="242"/>
      <c r="CH81" s="242"/>
      <c r="CI81" s="242"/>
      <c r="CJ81" s="242"/>
      <c r="CK81" s="242"/>
      <c r="CL81" s="242"/>
      <c r="CM81" s="242"/>
      <c r="CN81" s="242"/>
      <c r="CO81" s="242"/>
      <c r="CP81" s="242"/>
      <c r="CQ81" s="242"/>
      <c r="CR81" s="242"/>
      <c r="CS81" s="242"/>
      <c r="CT81" s="242"/>
      <c r="CU81" s="242"/>
      <c r="CV81" s="242"/>
      <c r="CW81" s="244"/>
    </row>
    <row r="82" spans="1:101" ht="15.75">
      <c r="A82" s="267" t="s">
        <v>165</v>
      </c>
      <c r="B82" s="232" t="s">
        <v>122</v>
      </c>
      <c r="C82" s="268">
        <v>280</v>
      </c>
      <c r="D82" s="234"/>
      <c r="E82" s="235"/>
      <c r="F82" s="236"/>
      <c r="G82" s="235"/>
      <c r="H82" s="236"/>
      <c r="I82" s="236"/>
      <c r="J82" s="235"/>
      <c r="K82" s="236">
        <v>5</v>
      </c>
      <c r="L82" s="236"/>
      <c r="M82" s="236">
        <v>82</v>
      </c>
      <c r="N82" s="236">
        <v>1</v>
      </c>
      <c r="O82" s="236"/>
      <c r="P82" s="235"/>
      <c r="Q82" s="236"/>
      <c r="R82" s="236"/>
      <c r="S82" s="236"/>
      <c r="T82" s="237">
        <v>6</v>
      </c>
      <c r="U82" s="294"/>
      <c r="V82" s="235"/>
      <c r="W82" s="235">
        <v>14</v>
      </c>
      <c r="X82" s="236"/>
      <c r="Y82" s="236"/>
      <c r="Z82" s="236"/>
      <c r="AA82" s="282"/>
      <c r="AB82" s="235"/>
      <c r="AC82" s="236">
        <v>3</v>
      </c>
      <c r="AD82" s="236"/>
      <c r="AE82" s="236"/>
      <c r="AF82" s="235"/>
      <c r="AG82" s="236"/>
      <c r="AH82" s="236"/>
      <c r="AI82" s="236"/>
      <c r="AJ82" s="236">
        <v>1</v>
      </c>
      <c r="AK82" s="236"/>
      <c r="AL82" s="235"/>
      <c r="AM82" s="235"/>
      <c r="AN82" s="235"/>
      <c r="AO82" s="236"/>
      <c r="AP82" s="236"/>
      <c r="AQ82" s="236"/>
      <c r="AR82" s="237"/>
      <c r="AS82" s="341">
        <v>1</v>
      </c>
      <c r="AT82" s="270">
        <v>2</v>
      </c>
      <c r="AU82" s="270">
        <v>2</v>
      </c>
      <c r="AV82" s="260"/>
      <c r="AW82" s="270"/>
      <c r="AX82" s="270">
        <v>5</v>
      </c>
      <c r="AY82" s="270">
        <v>7</v>
      </c>
      <c r="AZ82" s="270">
        <v>29</v>
      </c>
      <c r="BA82" s="260"/>
      <c r="BB82" s="281"/>
      <c r="BC82" s="294"/>
      <c r="BD82" s="241"/>
      <c r="BE82" s="236"/>
      <c r="BF82" s="236"/>
      <c r="BG82" s="236"/>
      <c r="BH82" s="236"/>
      <c r="BI82" s="241">
        <v>1</v>
      </c>
      <c r="BJ82" s="236"/>
      <c r="BK82" s="236"/>
      <c r="BL82" s="241">
        <v>2</v>
      </c>
      <c r="BM82" s="237">
        <v>2</v>
      </c>
      <c r="BN82" s="294">
        <v>35</v>
      </c>
      <c r="BO82" s="236">
        <v>5</v>
      </c>
      <c r="BP82" s="270">
        <v>46</v>
      </c>
      <c r="BQ82" s="236">
        <v>5</v>
      </c>
      <c r="BR82" s="235">
        <v>1</v>
      </c>
      <c r="BS82" s="236">
        <v>1</v>
      </c>
      <c r="BT82" s="236"/>
      <c r="BU82" s="236">
        <v>1</v>
      </c>
      <c r="BV82" s="236"/>
      <c r="BW82" s="235"/>
      <c r="BX82" s="236"/>
      <c r="BY82" s="236">
        <v>3</v>
      </c>
      <c r="BZ82" s="235"/>
      <c r="CA82" s="236">
        <v>7</v>
      </c>
      <c r="CB82" s="236"/>
      <c r="CC82" s="236">
        <v>8</v>
      </c>
      <c r="CD82" s="235"/>
      <c r="CE82" s="236"/>
      <c r="CF82" s="236"/>
      <c r="CG82" s="236"/>
      <c r="CH82" s="236"/>
      <c r="CI82" s="235"/>
      <c r="CJ82" s="235"/>
      <c r="CK82" s="236"/>
      <c r="CL82" s="236"/>
      <c r="CM82" s="235"/>
      <c r="CN82" s="235"/>
      <c r="CO82" s="235"/>
      <c r="CP82" s="235"/>
      <c r="CQ82" s="235"/>
      <c r="CR82" s="235"/>
      <c r="CS82" s="236"/>
      <c r="CT82" s="236"/>
      <c r="CU82" s="235"/>
      <c r="CV82" s="236">
        <v>5</v>
      </c>
      <c r="CW82" s="237"/>
    </row>
    <row r="83" spans="1:101" ht="15.75">
      <c r="A83" s="267" t="s">
        <v>166</v>
      </c>
      <c r="B83" s="232" t="s">
        <v>103</v>
      </c>
      <c r="C83" s="233">
        <v>429.18000000000006</v>
      </c>
      <c r="D83" s="245"/>
      <c r="E83" s="242"/>
      <c r="F83" s="295"/>
      <c r="G83" s="295"/>
      <c r="H83" s="295"/>
      <c r="I83" s="295"/>
      <c r="J83" s="242"/>
      <c r="K83" s="242">
        <v>4.5999999999999996</v>
      </c>
      <c r="L83" s="295"/>
      <c r="M83" s="295">
        <v>144.13</v>
      </c>
      <c r="N83" s="295">
        <v>0.89</v>
      </c>
      <c r="O83" s="295"/>
      <c r="P83" s="242"/>
      <c r="Q83" s="295"/>
      <c r="R83" s="295"/>
      <c r="S83" s="242"/>
      <c r="T83" s="338">
        <v>13.799999999999999</v>
      </c>
      <c r="U83" s="245"/>
      <c r="V83" s="242"/>
      <c r="W83" s="242">
        <v>25.700000000000003</v>
      </c>
      <c r="X83" s="242"/>
      <c r="Y83" s="242"/>
      <c r="Z83" s="242"/>
      <c r="AA83" s="243"/>
      <c r="AB83" s="242"/>
      <c r="AC83" s="242">
        <v>12.760000000000002</v>
      </c>
      <c r="AD83" s="242"/>
      <c r="AE83" s="242"/>
      <c r="AF83" s="242"/>
      <c r="AG83" s="242"/>
      <c r="AH83" s="242"/>
      <c r="AI83" s="242"/>
      <c r="AJ83" s="242">
        <v>3.57</v>
      </c>
      <c r="AK83" s="242"/>
      <c r="AL83" s="242"/>
      <c r="AM83" s="242"/>
      <c r="AN83" s="242"/>
      <c r="AO83" s="242"/>
      <c r="AP83" s="242"/>
      <c r="AQ83" s="242"/>
      <c r="AR83" s="244"/>
      <c r="AS83" s="245">
        <v>1.1499999999999999</v>
      </c>
      <c r="AT83" s="295">
        <v>2.68</v>
      </c>
      <c r="AU83" s="242">
        <v>2.2999999999999998</v>
      </c>
      <c r="AV83" s="295"/>
      <c r="AW83" s="295"/>
      <c r="AX83" s="242">
        <v>7.72</v>
      </c>
      <c r="AY83" s="295">
        <v>44.4</v>
      </c>
      <c r="AZ83" s="295">
        <v>14.299999999999999</v>
      </c>
      <c r="BA83" s="250"/>
      <c r="BB83" s="252"/>
      <c r="BC83" s="296"/>
      <c r="BD83" s="295"/>
      <c r="BE83" s="295"/>
      <c r="BF83" s="295"/>
      <c r="BG83" s="295"/>
      <c r="BH83" s="295"/>
      <c r="BI83" s="295">
        <v>2.61</v>
      </c>
      <c r="BJ83" s="295"/>
      <c r="BK83" s="295"/>
      <c r="BL83" s="295">
        <v>3.5</v>
      </c>
      <c r="BM83" s="338">
        <v>1.77</v>
      </c>
      <c r="BN83" s="245">
        <v>28.669999999999998</v>
      </c>
      <c r="BO83" s="295">
        <v>1.5</v>
      </c>
      <c r="BP83" s="295">
        <v>70.77000000000001</v>
      </c>
      <c r="BQ83" s="295">
        <v>1.5</v>
      </c>
      <c r="BR83" s="295">
        <v>0.83</v>
      </c>
      <c r="BS83" s="295">
        <v>1.97</v>
      </c>
      <c r="BT83" s="295"/>
      <c r="BU83" s="295">
        <v>0.98</v>
      </c>
      <c r="BV83" s="295"/>
      <c r="BW83" s="295"/>
      <c r="BX83" s="295"/>
      <c r="BY83" s="295">
        <v>5.9</v>
      </c>
      <c r="BZ83" s="295"/>
      <c r="CA83" s="295">
        <v>13.49</v>
      </c>
      <c r="CB83" s="295"/>
      <c r="CC83" s="295">
        <v>12.73</v>
      </c>
      <c r="CD83" s="242"/>
      <c r="CE83" s="295"/>
      <c r="CF83" s="295"/>
      <c r="CG83" s="295"/>
      <c r="CH83" s="295"/>
      <c r="CI83" s="242"/>
      <c r="CJ83" s="242"/>
      <c r="CK83" s="295"/>
      <c r="CL83" s="295"/>
      <c r="CM83" s="242"/>
      <c r="CN83" s="242"/>
      <c r="CO83" s="242"/>
      <c r="CP83" s="242"/>
      <c r="CQ83" s="242"/>
      <c r="CR83" s="295"/>
      <c r="CS83" s="295"/>
      <c r="CT83" s="295"/>
      <c r="CU83" s="295"/>
      <c r="CV83" s="295">
        <v>4.96</v>
      </c>
      <c r="CW83" s="338"/>
    </row>
    <row r="84" spans="1:101" ht="15.75">
      <c r="A84" s="284" t="s">
        <v>167</v>
      </c>
      <c r="B84" s="285" t="s">
        <v>103</v>
      </c>
      <c r="C84" s="286">
        <v>336.83</v>
      </c>
      <c r="D84" s="287">
        <v>0</v>
      </c>
      <c r="E84" s="288">
        <v>0</v>
      </c>
      <c r="F84" s="288">
        <v>0</v>
      </c>
      <c r="G84" s="288">
        <v>0</v>
      </c>
      <c r="H84" s="288">
        <v>0</v>
      </c>
      <c r="I84" s="288">
        <v>0</v>
      </c>
      <c r="J84" s="288">
        <v>0</v>
      </c>
      <c r="K84" s="288">
        <v>0</v>
      </c>
      <c r="L84" s="288">
        <v>0</v>
      </c>
      <c r="M84" s="288">
        <v>0</v>
      </c>
      <c r="N84" s="288">
        <v>0</v>
      </c>
      <c r="O84" s="288">
        <v>80.400000000000006</v>
      </c>
      <c r="P84" s="288">
        <v>0</v>
      </c>
      <c r="Q84" s="288">
        <v>0</v>
      </c>
      <c r="R84" s="288">
        <v>0</v>
      </c>
      <c r="S84" s="288">
        <v>0</v>
      </c>
      <c r="T84" s="286">
        <v>0</v>
      </c>
      <c r="U84" s="287">
        <v>7.2700000000000005</v>
      </c>
      <c r="V84" s="288">
        <v>0</v>
      </c>
      <c r="W84" s="288">
        <v>0</v>
      </c>
      <c r="X84" s="288">
        <v>0</v>
      </c>
      <c r="Y84" s="288">
        <v>30.48</v>
      </c>
      <c r="Z84" s="288">
        <v>2.2400000000000002</v>
      </c>
      <c r="AA84" s="288">
        <v>1.49</v>
      </c>
      <c r="AB84" s="288">
        <v>7.1</v>
      </c>
      <c r="AC84" s="288">
        <v>6.6800000000000006</v>
      </c>
      <c r="AD84" s="288">
        <v>0</v>
      </c>
      <c r="AE84" s="288">
        <v>0</v>
      </c>
      <c r="AF84" s="288">
        <v>0</v>
      </c>
      <c r="AG84" s="288">
        <v>11.99</v>
      </c>
      <c r="AH84" s="288">
        <v>0</v>
      </c>
      <c r="AI84" s="288">
        <v>11.17</v>
      </c>
      <c r="AJ84" s="288">
        <v>16.509999999999998</v>
      </c>
      <c r="AK84" s="288">
        <v>0</v>
      </c>
      <c r="AL84" s="288">
        <v>4.4400000000000004</v>
      </c>
      <c r="AM84" s="288">
        <v>3.7199999999999998</v>
      </c>
      <c r="AN84" s="288">
        <v>0</v>
      </c>
      <c r="AO84" s="288">
        <v>5.61</v>
      </c>
      <c r="AP84" s="288">
        <v>19.66</v>
      </c>
      <c r="AQ84" s="288">
        <v>0</v>
      </c>
      <c r="AR84" s="286">
        <v>3.55</v>
      </c>
      <c r="AS84" s="287">
        <v>3.64</v>
      </c>
      <c r="AT84" s="288">
        <v>0</v>
      </c>
      <c r="AU84" s="288">
        <v>29.6</v>
      </c>
      <c r="AV84" s="288">
        <v>0</v>
      </c>
      <c r="AW84" s="288">
        <v>19.809999999999999</v>
      </c>
      <c r="AX84" s="288">
        <v>19.809999999999999</v>
      </c>
      <c r="AY84" s="288">
        <v>0</v>
      </c>
      <c r="AZ84" s="288">
        <v>37.39</v>
      </c>
      <c r="BA84" s="288">
        <v>0</v>
      </c>
      <c r="BB84" s="286">
        <v>0</v>
      </c>
      <c r="BC84" s="287">
        <v>0</v>
      </c>
      <c r="BD84" s="288">
        <v>0</v>
      </c>
      <c r="BE84" s="288">
        <v>0.35</v>
      </c>
      <c r="BF84" s="288">
        <v>0</v>
      </c>
      <c r="BG84" s="288">
        <v>0</v>
      </c>
      <c r="BH84" s="288">
        <v>0</v>
      </c>
      <c r="BI84" s="288">
        <v>0</v>
      </c>
      <c r="BJ84" s="288">
        <v>0</v>
      </c>
      <c r="BK84" s="288">
        <v>0</v>
      </c>
      <c r="BL84" s="288">
        <v>0</v>
      </c>
      <c r="BM84" s="286">
        <v>0</v>
      </c>
      <c r="BN84" s="287">
        <v>1.22</v>
      </c>
      <c r="BO84" s="288">
        <v>0</v>
      </c>
      <c r="BP84" s="288">
        <v>0.28999999999999998</v>
      </c>
      <c r="BQ84" s="288">
        <v>0</v>
      </c>
      <c r="BR84" s="288">
        <v>0.48</v>
      </c>
      <c r="BS84" s="288">
        <v>0.23</v>
      </c>
      <c r="BT84" s="288">
        <v>0</v>
      </c>
      <c r="BU84" s="288">
        <v>0</v>
      </c>
      <c r="BV84" s="288">
        <v>0</v>
      </c>
      <c r="BW84" s="288">
        <v>0</v>
      </c>
      <c r="BX84" s="288">
        <v>0</v>
      </c>
      <c r="BY84" s="288">
        <v>0</v>
      </c>
      <c r="BZ84" s="288">
        <v>0</v>
      </c>
      <c r="CA84" s="288">
        <v>0.24</v>
      </c>
      <c r="CB84" s="288">
        <v>0</v>
      </c>
      <c r="CC84" s="288">
        <v>0</v>
      </c>
      <c r="CD84" s="288">
        <v>0</v>
      </c>
      <c r="CE84" s="288">
        <v>0</v>
      </c>
      <c r="CF84" s="288">
        <v>0</v>
      </c>
      <c r="CG84" s="288">
        <v>0</v>
      </c>
      <c r="CH84" s="288">
        <v>0</v>
      </c>
      <c r="CI84" s="288">
        <v>0</v>
      </c>
      <c r="CJ84" s="288">
        <v>0</v>
      </c>
      <c r="CK84" s="288">
        <v>0</v>
      </c>
      <c r="CL84" s="288">
        <v>0</v>
      </c>
      <c r="CM84" s="288">
        <v>0</v>
      </c>
      <c r="CN84" s="288">
        <v>0</v>
      </c>
      <c r="CO84" s="288">
        <v>0</v>
      </c>
      <c r="CP84" s="288">
        <v>0</v>
      </c>
      <c r="CQ84" s="288">
        <v>0</v>
      </c>
      <c r="CR84" s="288">
        <v>0</v>
      </c>
      <c r="CS84" s="288">
        <v>0</v>
      </c>
      <c r="CT84" s="288">
        <v>3.9699999999999998</v>
      </c>
      <c r="CU84" s="288">
        <v>3.96</v>
      </c>
      <c r="CV84" s="288">
        <v>3.53</v>
      </c>
      <c r="CW84" s="286">
        <v>0</v>
      </c>
    </row>
    <row r="85" spans="1:101" s="275" customFormat="1" ht="15.75">
      <c r="A85" s="272" t="s">
        <v>168</v>
      </c>
      <c r="B85" s="232" t="s">
        <v>128</v>
      </c>
      <c r="C85" s="266">
        <v>0.01</v>
      </c>
      <c r="D85" s="234"/>
      <c r="E85" s="235"/>
      <c r="F85" s="235"/>
      <c r="G85" s="235"/>
      <c r="H85" s="235"/>
      <c r="I85" s="235"/>
      <c r="J85" s="250"/>
      <c r="K85" s="235"/>
      <c r="L85" s="235"/>
      <c r="M85" s="235"/>
      <c r="N85" s="250"/>
      <c r="O85" s="235"/>
      <c r="P85" s="250"/>
      <c r="Q85" s="250"/>
      <c r="R85" s="250"/>
      <c r="S85" s="250"/>
      <c r="T85" s="239"/>
      <c r="U85" s="249"/>
      <c r="V85" s="250"/>
      <c r="W85" s="250"/>
      <c r="X85" s="250"/>
      <c r="Y85" s="250"/>
      <c r="Z85" s="250"/>
      <c r="AA85" s="250"/>
      <c r="AB85" s="250"/>
      <c r="AC85" s="250"/>
      <c r="AD85" s="250"/>
      <c r="AE85" s="250"/>
      <c r="AF85" s="250"/>
      <c r="AG85" s="250"/>
      <c r="AH85" s="250"/>
      <c r="AI85" s="250"/>
      <c r="AJ85" s="250"/>
      <c r="AK85" s="250"/>
      <c r="AL85" s="250"/>
      <c r="AM85" s="250"/>
      <c r="AN85" s="250"/>
      <c r="AO85" s="250"/>
      <c r="AP85" s="250"/>
      <c r="AQ85" s="250"/>
      <c r="AR85" s="239"/>
      <c r="AS85" s="245">
        <v>0.01</v>
      </c>
      <c r="AT85" s="250"/>
      <c r="AU85" s="250"/>
      <c r="AV85" s="250"/>
      <c r="AW85" s="250"/>
      <c r="AX85" s="250"/>
      <c r="AY85" s="250"/>
      <c r="AZ85" s="250"/>
      <c r="BA85" s="242"/>
      <c r="BB85" s="252"/>
      <c r="BC85" s="234"/>
      <c r="BD85" s="235"/>
      <c r="BE85" s="235"/>
      <c r="BF85" s="235"/>
      <c r="BG85" s="235"/>
      <c r="BH85" s="235"/>
      <c r="BI85" s="235"/>
      <c r="BJ85" s="235"/>
      <c r="BK85" s="235"/>
      <c r="BL85" s="235"/>
      <c r="BM85" s="239"/>
      <c r="BN85" s="249"/>
      <c r="BO85" s="250"/>
      <c r="BP85" s="235"/>
      <c r="BQ85" s="235"/>
      <c r="BR85" s="235"/>
      <c r="BS85" s="235"/>
      <c r="BT85" s="235"/>
      <c r="BU85" s="235"/>
      <c r="BV85" s="235"/>
      <c r="BW85" s="235"/>
      <c r="BX85" s="235"/>
      <c r="BY85" s="235"/>
      <c r="BZ85" s="235"/>
      <c r="CA85" s="235"/>
      <c r="CB85" s="235"/>
      <c r="CC85" s="235"/>
      <c r="CD85" s="235"/>
      <c r="CE85" s="235"/>
      <c r="CF85" s="235"/>
      <c r="CG85" s="235"/>
      <c r="CH85" s="235"/>
      <c r="CI85" s="235"/>
      <c r="CJ85" s="235"/>
      <c r="CK85" s="235"/>
      <c r="CL85" s="235"/>
      <c r="CM85" s="235"/>
      <c r="CN85" s="235"/>
      <c r="CO85" s="235"/>
      <c r="CP85" s="235"/>
      <c r="CQ85" s="235"/>
      <c r="CR85" s="235"/>
      <c r="CS85" s="235"/>
      <c r="CT85" s="235"/>
      <c r="CU85" s="235"/>
      <c r="CV85" s="235"/>
      <c r="CW85" s="239"/>
    </row>
    <row r="86" spans="1:101" s="275" customFormat="1" ht="15.75">
      <c r="A86" s="272" t="s">
        <v>169</v>
      </c>
      <c r="B86" s="232" t="s">
        <v>103</v>
      </c>
      <c r="C86" s="233">
        <v>3.64</v>
      </c>
      <c r="D86" s="245"/>
      <c r="E86" s="242"/>
      <c r="F86" s="242"/>
      <c r="G86" s="242"/>
      <c r="H86" s="242"/>
      <c r="I86" s="242"/>
      <c r="J86" s="242"/>
      <c r="K86" s="242"/>
      <c r="L86" s="242"/>
      <c r="M86" s="242"/>
      <c r="N86" s="242"/>
      <c r="O86" s="242"/>
      <c r="P86" s="242"/>
      <c r="Q86" s="242"/>
      <c r="R86" s="242"/>
      <c r="S86" s="242"/>
      <c r="T86" s="244"/>
      <c r="U86" s="245"/>
      <c r="V86" s="242"/>
      <c r="W86" s="242"/>
      <c r="X86" s="242"/>
      <c r="Y86" s="242"/>
      <c r="Z86" s="242"/>
      <c r="AA86" s="242"/>
      <c r="AB86" s="242"/>
      <c r="AC86" s="242"/>
      <c r="AD86" s="242"/>
      <c r="AE86" s="242"/>
      <c r="AF86" s="242"/>
      <c r="AG86" s="242"/>
      <c r="AH86" s="242"/>
      <c r="AI86" s="242"/>
      <c r="AJ86" s="242"/>
      <c r="AK86" s="242"/>
      <c r="AL86" s="242"/>
      <c r="AM86" s="242"/>
      <c r="AN86" s="242"/>
      <c r="AO86" s="242"/>
      <c r="AP86" s="242"/>
      <c r="AQ86" s="242"/>
      <c r="AR86" s="244"/>
      <c r="AS86" s="245">
        <v>3.64</v>
      </c>
      <c r="AT86" s="242"/>
      <c r="AU86" s="242"/>
      <c r="AV86" s="242"/>
      <c r="AW86" s="242"/>
      <c r="AX86" s="242"/>
      <c r="AY86" s="242"/>
      <c r="AZ86" s="242"/>
      <c r="BA86" s="242"/>
      <c r="BB86" s="244"/>
      <c r="BC86" s="245"/>
      <c r="BD86" s="242"/>
      <c r="BE86" s="242"/>
      <c r="BF86" s="242"/>
      <c r="BG86" s="242"/>
      <c r="BH86" s="242"/>
      <c r="BI86" s="242"/>
      <c r="BJ86" s="242"/>
      <c r="BK86" s="242"/>
      <c r="BL86" s="242"/>
      <c r="BM86" s="244"/>
      <c r="BN86" s="245"/>
      <c r="BO86" s="242"/>
      <c r="BP86" s="242"/>
      <c r="BQ86" s="242"/>
      <c r="BR86" s="242"/>
      <c r="BS86" s="242"/>
      <c r="BT86" s="242"/>
      <c r="BU86" s="242"/>
      <c r="BV86" s="242"/>
      <c r="BW86" s="242"/>
      <c r="BX86" s="242"/>
      <c r="BY86" s="242"/>
      <c r="BZ86" s="242"/>
      <c r="CA86" s="242"/>
      <c r="CB86" s="242"/>
      <c r="CC86" s="242"/>
      <c r="CD86" s="242"/>
      <c r="CE86" s="242"/>
      <c r="CF86" s="242"/>
      <c r="CG86" s="242"/>
      <c r="CH86" s="242"/>
      <c r="CI86" s="242"/>
      <c r="CJ86" s="242"/>
      <c r="CK86" s="242"/>
      <c r="CL86" s="242"/>
      <c r="CM86" s="242"/>
      <c r="CN86" s="242"/>
      <c r="CO86" s="242"/>
      <c r="CP86" s="242"/>
      <c r="CQ86" s="242"/>
      <c r="CR86" s="242"/>
      <c r="CS86" s="242"/>
      <c r="CT86" s="242"/>
      <c r="CU86" s="242"/>
      <c r="CV86" s="242"/>
      <c r="CW86" s="244"/>
    </row>
    <row r="87" spans="1:101" ht="15.75">
      <c r="A87" s="267" t="s">
        <v>170</v>
      </c>
      <c r="B87" s="232" t="s">
        <v>122</v>
      </c>
      <c r="C87" s="268">
        <v>259</v>
      </c>
      <c r="D87" s="234"/>
      <c r="E87" s="235"/>
      <c r="F87" s="282"/>
      <c r="G87" s="241"/>
      <c r="H87" s="241"/>
      <c r="I87" s="241"/>
      <c r="J87" s="235"/>
      <c r="K87" s="282"/>
      <c r="L87" s="282"/>
      <c r="M87" s="282"/>
      <c r="N87" s="282"/>
      <c r="O87" s="282">
        <v>60</v>
      </c>
      <c r="P87" s="235"/>
      <c r="Q87" s="282"/>
      <c r="R87" s="282"/>
      <c r="S87" s="282"/>
      <c r="T87" s="300"/>
      <c r="U87" s="240">
        <v>8</v>
      </c>
      <c r="V87" s="235"/>
      <c r="W87" s="235"/>
      <c r="X87" s="282"/>
      <c r="Y87" s="282">
        <v>54</v>
      </c>
      <c r="Z87" s="282"/>
      <c r="AA87" s="282"/>
      <c r="AB87" s="235">
        <v>8</v>
      </c>
      <c r="AC87" s="282">
        <v>5</v>
      </c>
      <c r="AD87" s="282"/>
      <c r="AE87" s="282"/>
      <c r="AF87" s="235"/>
      <c r="AG87" s="282">
        <v>10</v>
      </c>
      <c r="AH87" s="282"/>
      <c r="AI87" s="282"/>
      <c r="AJ87" s="282">
        <v>6</v>
      </c>
      <c r="AK87" s="282"/>
      <c r="AL87" s="235">
        <v>5</v>
      </c>
      <c r="AM87" s="235">
        <v>8</v>
      </c>
      <c r="AN87" s="235"/>
      <c r="AO87" s="282">
        <v>2</v>
      </c>
      <c r="AP87" s="282">
        <v>9</v>
      </c>
      <c r="AQ87" s="282"/>
      <c r="AR87" s="300">
        <v>4</v>
      </c>
      <c r="AS87" s="240"/>
      <c r="AT87" s="236"/>
      <c r="AU87" s="301">
        <v>27</v>
      </c>
      <c r="AV87" s="260"/>
      <c r="AW87" s="260">
        <v>20</v>
      </c>
      <c r="AX87" s="301">
        <v>20</v>
      </c>
      <c r="AY87" s="236"/>
      <c r="AZ87" s="301"/>
      <c r="BA87" s="260"/>
      <c r="BB87" s="281"/>
      <c r="BC87" s="294"/>
      <c r="BD87" s="282"/>
      <c r="BE87" s="282">
        <v>1</v>
      </c>
      <c r="BF87" s="282"/>
      <c r="BG87" s="282"/>
      <c r="BH87" s="282"/>
      <c r="BI87" s="241"/>
      <c r="BJ87" s="282"/>
      <c r="BK87" s="282"/>
      <c r="BL87" s="235"/>
      <c r="BM87" s="300"/>
      <c r="BN87" s="294">
        <v>3</v>
      </c>
      <c r="BO87" s="282"/>
      <c r="BP87" s="282">
        <v>1</v>
      </c>
      <c r="BQ87" s="282"/>
      <c r="BR87" s="235">
        <v>1</v>
      </c>
      <c r="BS87" s="282">
        <v>1</v>
      </c>
      <c r="BT87" s="282"/>
      <c r="BU87" s="282"/>
      <c r="BV87" s="282"/>
      <c r="BW87" s="235"/>
      <c r="BX87" s="282"/>
      <c r="BY87" s="282"/>
      <c r="BZ87" s="235"/>
      <c r="CA87" s="282">
        <v>1</v>
      </c>
      <c r="CB87" s="282"/>
      <c r="CC87" s="282"/>
      <c r="CD87" s="235"/>
      <c r="CE87" s="282"/>
      <c r="CF87" s="282"/>
      <c r="CG87" s="282"/>
      <c r="CH87" s="282"/>
      <c r="CI87" s="282"/>
      <c r="CJ87" s="235"/>
      <c r="CK87" s="282"/>
      <c r="CL87" s="282"/>
      <c r="CM87" s="235"/>
      <c r="CN87" s="282"/>
      <c r="CO87" s="235"/>
      <c r="CP87" s="235"/>
      <c r="CQ87" s="235"/>
      <c r="CR87" s="235"/>
      <c r="CS87" s="282"/>
      <c r="CT87" s="282">
        <v>2</v>
      </c>
      <c r="CU87" s="235">
        <v>2</v>
      </c>
      <c r="CV87" s="282">
        <v>1</v>
      </c>
      <c r="CW87" s="300"/>
    </row>
    <row r="88" spans="1:101" ht="15.75">
      <c r="A88" s="267" t="s">
        <v>171</v>
      </c>
      <c r="B88" s="232" t="s">
        <v>103</v>
      </c>
      <c r="C88" s="233">
        <v>235.35</v>
      </c>
      <c r="D88" s="245"/>
      <c r="E88" s="242"/>
      <c r="F88" s="295"/>
      <c r="G88" s="295"/>
      <c r="H88" s="295"/>
      <c r="I88" s="295"/>
      <c r="J88" s="242"/>
      <c r="K88" s="295"/>
      <c r="L88" s="295"/>
      <c r="M88" s="295"/>
      <c r="N88" s="295"/>
      <c r="O88" s="295">
        <v>80.400000000000006</v>
      </c>
      <c r="P88" s="242"/>
      <c r="Q88" s="295"/>
      <c r="R88" s="295"/>
      <c r="S88" s="295"/>
      <c r="T88" s="338"/>
      <c r="U88" s="255">
        <v>7.2700000000000005</v>
      </c>
      <c r="V88" s="243"/>
      <c r="W88" s="243"/>
      <c r="X88" s="242"/>
      <c r="Y88" s="242">
        <v>23.03</v>
      </c>
      <c r="Z88" s="242"/>
      <c r="AA88" s="242"/>
      <c r="AB88" s="242">
        <v>7.1</v>
      </c>
      <c r="AC88" s="242">
        <v>4.4400000000000004</v>
      </c>
      <c r="AD88" s="242"/>
      <c r="AE88" s="242"/>
      <c r="AF88" s="242"/>
      <c r="AG88" s="242">
        <v>9.01</v>
      </c>
      <c r="AH88" s="242"/>
      <c r="AI88" s="242"/>
      <c r="AJ88" s="242">
        <v>5.34</v>
      </c>
      <c r="AK88" s="242"/>
      <c r="AL88" s="242">
        <v>4.4400000000000004</v>
      </c>
      <c r="AM88" s="242">
        <v>3.7199999999999998</v>
      </c>
      <c r="AN88" s="242"/>
      <c r="AO88" s="242">
        <v>1.89</v>
      </c>
      <c r="AP88" s="242">
        <v>8.49</v>
      </c>
      <c r="AQ88" s="242"/>
      <c r="AR88" s="338">
        <v>3.55</v>
      </c>
      <c r="AS88" s="245"/>
      <c r="AT88" s="295"/>
      <c r="AU88" s="295">
        <v>22.78</v>
      </c>
      <c r="AV88" s="295"/>
      <c r="AW88" s="295">
        <v>19.809999999999999</v>
      </c>
      <c r="AX88" s="295">
        <v>19.809999999999999</v>
      </c>
      <c r="AY88" s="295"/>
      <c r="AZ88" s="295"/>
      <c r="BA88" s="250"/>
      <c r="BB88" s="252"/>
      <c r="BC88" s="296"/>
      <c r="BD88" s="295"/>
      <c r="BE88" s="295">
        <v>0.35</v>
      </c>
      <c r="BF88" s="295"/>
      <c r="BG88" s="295"/>
      <c r="BH88" s="295"/>
      <c r="BI88" s="243"/>
      <c r="BJ88" s="295"/>
      <c r="BK88" s="295"/>
      <c r="BL88" s="243"/>
      <c r="BM88" s="244"/>
      <c r="BN88" s="245">
        <v>1.22</v>
      </c>
      <c r="BO88" s="295"/>
      <c r="BP88" s="295">
        <v>0.28999999999999998</v>
      </c>
      <c r="BQ88" s="295"/>
      <c r="BR88" s="295">
        <v>0.48</v>
      </c>
      <c r="BS88" s="295">
        <v>0.23</v>
      </c>
      <c r="BT88" s="295"/>
      <c r="BU88" s="295"/>
      <c r="BV88" s="295"/>
      <c r="BW88" s="295"/>
      <c r="BX88" s="295"/>
      <c r="BY88" s="295"/>
      <c r="BZ88" s="295"/>
      <c r="CA88" s="295">
        <v>0.24</v>
      </c>
      <c r="CB88" s="295"/>
      <c r="CC88" s="295"/>
      <c r="CD88" s="242"/>
      <c r="CE88" s="295"/>
      <c r="CF88" s="295"/>
      <c r="CG88" s="295"/>
      <c r="CH88" s="295"/>
      <c r="CI88" s="295"/>
      <c r="CJ88" s="242"/>
      <c r="CK88" s="295"/>
      <c r="CL88" s="295"/>
      <c r="CM88" s="242"/>
      <c r="CN88" s="295"/>
      <c r="CO88" s="242"/>
      <c r="CP88" s="242"/>
      <c r="CQ88" s="242"/>
      <c r="CR88" s="295"/>
      <c r="CS88" s="295"/>
      <c r="CT88" s="295">
        <v>3.9699999999999998</v>
      </c>
      <c r="CU88" s="295">
        <v>3.96</v>
      </c>
      <c r="CV88" s="295">
        <v>3.53</v>
      </c>
      <c r="CW88" s="338"/>
    </row>
    <row r="89" spans="1:101" s="275" customFormat="1" ht="15.75">
      <c r="A89" s="272" t="s">
        <v>172</v>
      </c>
      <c r="B89" s="232" t="s">
        <v>122</v>
      </c>
      <c r="C89" s="268">
        <v>86</v>
      </c>
      <c r="D89" s="234"/>
      <c r="E89" s="235"/>
      <c r="F89" s="235"/>
      <c r="G89" s="235"/>
      <c r="H89" s="235"/>
      <c r="I89" s="235"/>
      <c r="J89" s="235"/>
      <c r="K89" s="235"/>
      <c r="L89" s="235"/>
      <c r="M89" s="235"/>
      <c r="N89" s="235"/>
      <c r="O89" s="235"/>
      <c r="P89" s="235"/>
      <c r="Q89" s="235"/>
      <c r="R89" s="235"/>
      <c r="S89" s="235"/>
      <c r="T89" s="239"/>
      <c r="U89" s="234"/>
      <c r="V89" s="235"/>
      <c r="W89" s="235"/>
      <c r="X89" s="235"/>
      <c r="Y89" s="235">
        <v>10</v>
      </c>
      <c r="Z89" s="235">
        <v>3</v>
      </c>
      <c r="AA89" s="235">
        <v>2</v>
      </c>
      <c r="AB89" s="235"/>
      <c r="AC89" s="235">
        <v>3</v>
      </c>
      <c r="AD89" s="235"/>
      <c r="AE89" s="235"/>
      <c r="AF89" s="235"/>
      <c r="AG89" s="235">
        <v>4</v>
      </c>
      <c r="AH89" s="235"/>
      <c r="AI89" s="235">
        <v>15</v>
      </c>
      <c r="AJ89" s="235">
        <v>15</v>
      </c>
      <c r="AK89" s="235"/>
      <c r="AL89" s="235"/>
      <c r="AM89" s="235"/>
      <c r="AN89" s="235"/>
      <c r="AO89" s="235">
        <v>5</v>
      </c>
      <c r="AP89" s="235">
        <v>15</v>
      </c>
      <c r="AQ89" s="235"/>
      <c r="AR89" s="239"/>
      <c r="AS89" s="269"/>
      <c r="AT89" s="260"/>
      <c r="AU89" s="260">
        <v>2</v>
      </c>
      <c r="AV89" s="260"/>
      <c r="AW89" s="260"/>
      <c r="AX89" s="260"/>
      <c r="AY89" s="260"/>
      <c r="AZ89" s="260">
        <v>12</v>
      </c>
      <c r="BA89" s="260"/>
      <c r="BB89" s="281"/>
      <c r="BC89" s="234"/>
      <c r="BD89" s="235"/>
      <c r="BE89" s="235"/>
      <c r="BF89" s="235"/>
      <c r="BG89" s="235"/>
      <c r="BH89" s="235"/>
      <c r="BI89" s="235"/>
      <c r="BJ89" s="235"/>
      <c r="BK89" s="235"/>
      <c r="BL89" s="235"/>
      <c r="BM89" s="239"/>
      <c r="BN89" s="234"/>
      <c r="BO89" s="235"/>
      <c r="BP89" s="235"/>
      <c r="BQ89" s="235"/>
      <c r="BR89" s="235"/>
      <c r="BS89" s="235"/>
      <c r="BT89" s="235"/>
      <c r="BU89" s="235"/>
      <c r="BV89" s="235"/>
      <c r="BW89" s="235"/>
      <c r="BX89" s="235"/>
      <c r="BY89" s="235"/>
      <c r="BZ89" s="235"/>
      <c r="CA89" s="235"/>
      <c r="CB89" s="235"/>
      <c r="CC89" s="235"/>
      <c r="CD89" s="235"/>
      <c r="CE89" s="235"/>
      <c r="CF89" s="235"/>
      <c r="CG89" s="235"/>
      <c r="CH89" s="235"/>
      <c r="CI89" s="235"/>
      <c r="CJ89" s="235"/>
      <c r="CK89" s="235"/>
      <c r="CL89" s="235"/>
      <c r="CM89" s="235"/>
      <c r="CN89" s="235"/>
      <c r="CO89" s="235"/>
      <c r="CP89" s="235"/>
      <c r="CQ89" s="235"/>
      <c r="CR89" s="235"/>
      <c r="CS89" s="235"/>
      <c r="CT89" s="235"/>
      <c r="CU89" s="235"/>
      <c r="CV89" s="235"/>
      <c r="CW89" s="239"/>
    </row>
    <row r="90" spans="1:101" s="275" customFormat="1" ht="18.75" customHeight="1">
      <c r="A90" s="272"/>
      <c r="B90" s="232" t="s">
        <v>103</v>
      </c>
      <c r="C90" s="233">
        <v>97.84</v>
      </c>
      <c r="D90" s="245"/>
      <c r="E90" s="242"/>
      <c r="F90" s="242"/>
      <c r="G90" s="242"/>
      <c r="H90" s="242"/>
      <c r="I90" s="242"/>
      <c r="J90" s="242"/>
      <c r="K90" s="242"/>
      <c r="L90" s="242"/>
      <c r="M90" s="242"/>
      <c r="N90" s="242"/>
      <c r="O90" s="242"/>
      <c r="P90" s="242"/>
      <c r="Q90" s="242"/>
      <c r="R90" s="242"/>
      <c r="S90" s="242"/>
      <c r="T90" s="244"/>
      <c r="U90" s="245"/>
      <c r="V90" s="242"/>
      <c r="W90" s="242"/>
      <c r="X90" s="242"/>
      <c r="Y90" s="242">
        <v>7.45</v>
      </c>
      <c r="Z90" s="242">
        <v>2.2400000000000002</v>
      </c>
      <c r="AA90" s="242">
        <v>1.49</v>
      </c>
      <c r="AB90" s="242"/>
      <c r="AC90" s="242">
        <v>2.2400000000000002</v>
      </c>
      <c r="AD90" s="242"/>
      <c r="AE90" s="242"/>
      <c r="AF90" s="242"/>
      <c r="AG90" s="242">
        <v>2.98</v>
      </c>
      <c r="AH90" s="242"/>
      <c r="AI90" s="242">
        <v>11.17</v>
      </c>
      <c r="AJ90" s="242">
        <v>11.17</v>
      </c>
      <c r="AK90" s="242"/>
      <c r="AL90" s="242"/>
      <c r="AM90" s="242"/>
      <c r="AN90" s="242"/>
      <c r="AO90" s="242">
        <v>3.72</v>
      </c>
      <c r="AP90" s="242">
        <v>11.17</v>
      </c>
      <c r="AQ90" s="242"/>
      <c r="AR90" s="244"/>
      <c r="AS90" s="245"/>
      <c r="AT90" s="242"/>
      <c r="AU90" s="242">
        <v>6.82</v>
      </c>
      <c r="AV90" s="242"/>
      <c r="AW90" s="242"/>
      <c r="AX90" s="242"/>
      <c r="AY90" s="242"/>
      <c r="AZ90" s="242">
        <v>37.39</v>
      </c>
      <c r="BA90" s="250"/>
      <c r="BB90" s="252"/>
      <c r="BC90" s="245"/>
      <c r="BD90" s="242"/>
      <c r="BE90" s="242"/>
      <c r="BF90" s="242"/>
      <c r="BG90" s="242"/>
      <c r="BH90" s="242"/>
      <c r="BI90" s="242"/>
      <c r="BJ90" s="242"/>
      <c r="BK90" s="242"/>
      <c r="BL90" s="242"/>
      <c r="BM90" s="244"/>
      <c r="BN90" s="245"/>
      <c r="BO90" s="242"/>
      <c r="BP90" s="242"/>
      <c r="BQ90" s="242"/>
      <c r="BR90" s="242"/>
      <c r="BS90" s="242"/>
      <c r="BT90" s="242"/>
      <c r="BU90" s="242"/>
      <c r="BV90" s="242"/>
      <c r="BW90" s="242"/>
      <c r="BX90" s="242"/>
      <c r="BY90" s="242"/>
      <c r="BZ90" s="242"/>
      <c r="CA90" s="242"/>
      <c r="CB90" s="242"/>
      <c r="CC90" s="242"/>
      <c r="CD90" s="242"/>
      <c r="CE90" s="242"/>
      <c r="CF90" s="242"/>
      <c r="CG90" s="242"/>
      <c r="CH90" s="242"/>
      <c r="CI90" s="242"/>
      <c r="CJ90" s="242"/>
      <c r="CK90" s="242"/>
      <c r="CL90" s="242"/>
      <c r="CM90" s="242"/>
      <c r="CN90" s="242"/>
      <c r="CO90" s="242"/>
      <c r="CP90" s="242"/>
      <c r="CQ90" s="242"/>
      <c r="CR90" s="242"/>
      <c r="CS90" s="242"/>
      <c r="CT90" s="242"/>
      <c r="CU90" s="242"/>
      <c r="CV90" s="242"/>
      <c r="CW90" s="244"/>
    </row>
    <row r="91" spans="1:101" s="275" customFormat="1" ht="18.75" customHeight="1">
      <c r="A91" s="302" t="s">
        <v>173</v>
      </c>
      <c r="B91" s="303" t="s">
        <v>103</v>
      </c>
      <c r="C91" s="304">
        <v>0</v>
      </c>
      <c r="D91" s="305"/>
      <c r="E91" s="306"/>
      <c r="F91" s="306"/>
      <c r="G91" s="306"/>
      <c r="H91" s="306"/>
      <c r="I91" s="306"/>
      <c r="J91" s="306"/>
      <c r="K91" s="306"/>
      <c r="L91" s="306"/>
      <c r="M91" s="306"/>
      <c r="N91" s="306"/>
      <c r="O91" s="306"/>
      <c r="P91" s="306"/>
      <c r="Q91" s="306"/>
      <c r="R91" s="306"/>
      <c r="S91" s="306"/>
      <c r="T91" s="307"/>
      <c r="U91" s="305"/>
      <c r="V91" s="306"/>
      <c r="W91" s="306"/>
      <c r="X91" s="306"/>
      <c r="Y91" s="306"/>
      <c r="Z91" s="306"/>
      <c r="AA91" s="306"/>
      <c r="AB91" s="306"/>
      <c r="AC91" s="306"/>
      <c r="AD91" s="306"/>
      <c r="AE91" s="306"/>
      <c r="AF91" s="306"/>
      <c r="AG91" s="306"/>
      <c r="AH91" s="306"/>
      <c r="AI91" s="306"/>
      <c r="AJ91" s="306"/>
      <c r="AK91" s="306"/>
      <c r="AL91" s="306"/>
      <c r="AM91" s="306"/>
      <c r="AN91" s="306"/>
      <c r="AO91" s="306"/>
      <c r="AP91" s="306"/>
      <c r="AQ91" s="306"/>
      <c r="AR91" s="307"/>
      <c r="AS91" s="305"/>
      <c r="AT91" s="306"/>
      <c r="AU91" s="306"/>
      <c r="AV91" s="306"/>
      <c r="AW91" s="306"/>
      <c r="AX91" s="306"/>
      <c r="AY91" s="306"/>
      <c r="AZ91" s="306"/>
      <c r="BA91" s="342"/>
      <c r="BB91" s="309"/>
      <c r="BC91" s="305"/>
      <c r="BD91" s="306"/>
      <c r="BE91" s="306"/>
      <c r="BF91" s="306"/>
      <c r="BG91" s="306"/>
      <c r="BH91" s="306"/>
      <c r="BI91" s="306"/>
      <c r="BJ91" s="306"/>
      <c r="BK91" s="306"/>
      <c r="BL91" s="306"/>
      <c r="BM91" s="307"/>
      <c r="BN91" s="305"/>
      <c r="BO91" s="306"/>
      <c r="BP91" s="306"/>
      <c r="BQ91" s="306"/>
      <c r="BR91" s="306"/>
      <c r="BS91" s="306"/>
      <c r="BT91" s="306"/>
      <c r="BU91" s="306"/>
      <c r="BV91" s="306"/>
      <c r="BW91" s="306"/>
      <c r="BX91" s="306"/>
      <c r="BY91" s="306"/>
      <c r="BZ91" s="306"/>
      <c r="CA91" s="306"/>
      <c r="CB91" s="306"/>
      <c r="CC91" s="306"/>
      <c r="CD91" s="306"/>
      <c r="CE91" s="306"/>
      <c r="CF91" s="306"/>
      <c r="CG91" s="306"/>
      <c r="CH91" s="306"/>
      <c r="CI91" s="306"/>
      <c r="CJ91" s="306"/>
      <c r="CK91" s="306"/>
      <c r="CL91" s="306"/>
      <c r="CM91" s="306"/>
      <c r="CN91" s="306"/>
      <c r="CO91" s="306"/>
      <c r="CP91" s="306"/>
      <c r="CQ91" s="306"/>
      <c r="CR91" s="306"/>
      <c r="CS91" s="306"/>
      <c r="CT91" s="306"/>
      <c r="CU91" s="306"/>
      <c r="CV91" s="306"/>
      <c r="CW91" s="307"/>
    </row>
    <row r="92" spans="1:101" s="275" customFormat="1" ht="18.75" customHeight="1">
      <c r="A92" s="396" t="s">
        <v>174</v>
      </c>
      <c r="B92" s="282" t="s">
        <v>103</v>
      </c>
      <c r="C92" s="233">
        <v>0</v>
      </c>
      <c r="D92" s="245"/>
      <c r="E92" s="242"/>
      <c r="F92" s="242"/>
      <c r="G92" s="242"/>
      <c r="H92" s="242"/>
      <c r="I92" s="242"/>
      <c r="J92" s="242"/>
      <c r="K92" s="242"/>
      <c r="L92" s="242"/>
      <c r="M92" s="242"/>
      <c r="N92" s="242"/>
      <c r="O92" s="242"/>
      <c r="P92" s="242"/>
      <c r="Q92" s="242"/>
      <c r="R92" s="242"/>
      <c r="S92" s="242"/>
      <c r="T92" s="244"/>
      <c r="U92" s="245"/>
      <c r="V92" s="242"/>
      <c r="W92" s="242"/>
      <c r="X92" s="242"/>
      <c r="Y92" s="242"/>
      <c r="Z92" s="242"/>
      <c r="AA92" s="242"/>
      <c r="AB92" s="242"/>
      <c r="AC92" s="242"/>
      <c r="AD92" s="242"/>
      <c r="AE92" s="242"/>
      <c r="AF92" s="242"/>
      <c r="AG92" s="242"/>
      <c r="AH92" s="242"/>
      <c r="AI92" s="242"/>
      <c r="AJ92" s="242"/>
      <c r="AK92" s="242"/>
      <c r="AL92" s="242"/>
      <c r="AM92" s="242"/>
      <c r="AN92" s="242"/>
      <c r="AO92" s="242"/>
      <c r="AP92" s="242"/>
      <c r="AQ92" s="242"/>
      <c r="AR92" s="244"/>
      <c r="AS92" s="245"/>
      <c r="AT92" s="242"/>
      <c r="AU92" s="242"/>
      <c r="AV92" s="242"/>
      <c r="AW92" s="242"/>
      <c r="AX92" s="242"/>
      <c r="AY92" s="242"/>
      <c r="AZ92" s="242"/>
      <c r="BA92" s="250"/>
      <c r="BB92" s="252"/>
      <c r="BC92" s="245"/>
      <c r="BD92" s="242"/>
      <c r="BE92" s="242"/>
      <c r="BF92" s="242"/>
      <c r="BG92" s="242"/>
      <c r="BH92" s="242"/>
      <c r="BI92" s="242"/>
      <c r="BJ92" s="242"/>
      <c r="BK92" s="242"/>
      <c r="BL92" s="242"/>
      <c r="BM92" s="244"/>
      <c r="BN92" s="245"/>
      <c r="BO92" s="242"/>
      <c r="BP92" s="242"/>
      <c r="BQ92" s="242"/>
      <c r="BR92" s="242"/>
      <c r="BS92" s="242"/>
      <c r="BT92" s="242"/>
      <c r="BU92" s="242"/>
      <c r="BV92" s="242"/>
      <c r="BW92" s="242"/>
      <c r="BX92" s="242"/>
      <c r="BY92" s="242"/>
      <c r="BZ92" s="242"/>
      <c r="CA92" s="242"/>
      <c r="CB92" s="242"/>
      <c r="CC92" s="242"/>
      <c r="CD92" s="242"/>
      <c r="CE92" s="242"/>
      <c r="CF92" s="242"/>
      <c r="CG92" s="242"/>
      <c r="CH92" s="242"/>
      <c r="CI92" s="242"/>
      <c r="CJ92" s="242"/>
      <c r="CK92" s="242"/>
      <c r="CL92" s="242"/>
      <c r="CM92" s="242"/>
      <c r="CN92" s="242"/>
      <c r="CO92" s="242"/>
      <c r="CP92" s="242"/>
      <c r="CQ92" s="242"/>
      <c r="CR92" s="242"/>
      <c r="CS92" s="242"/>
      <c r="CT92" s="242"/>
      <c r="CU92" s="242"/>
      <c r="CV92" s="242"/>
      <c r="CW92" s="244"/>
    </row>
    <row r="93" spans="1:101" s="275" customFormat="1" ht="18.75" customHeight="1">
      <c r="A93" s="396" t="s">
        <v>175</v>
      </c>
      <c r="B93" s="282" t="s">
        <v>103</v>
      </c>
      <c r="C93" s="233">
        <v>0</v>
      </c>
      <c r="D93" s="245"/>
      <c r="E93" s="242"/>
      <c r="F93" s="242"/>
      <c r="G93" s="242"/>
      <c r="H93" s="242"/>
      <c r="I93" s="242"/>
      <c r="J93" s="242"/>
      <c r="K93" s="242"/>
      <c r="L93" s="242"/>
      <c r="M93" s="242"/>
      <c r="N93" s="242"/>
      <c r="O93" s="242"/>
      <c r="P93" s="242"/>
      <c r="Q93" s="242"/>
      <c r="R93" s="242"/>
      <c r="S93" s="242"/>
      <c r="T93" s="244"/>
      <c r="U93" s="245"/>
      <c r="V93" s="242"/>
      <c r="W93" s="242"/>
      <c r="X93" s="242"/>
      <c r="Y93" s="242"/>
      <c r="Z93" s="242"/>
      <c r="AA93" s="242"/>
      <c r="AB93" s="242"/>
      <c r="AC93" s="242"/>
      <c r="AD93" s="242"/>
      <c r="AE93" s="242"/>
      <c r="AF93" s="242"/>
      <c r="AG93" s="242"/>
      <c r="AH93" s="242"/>
      <c r="AI93" s="242"/>
      <c r="AJ93" s="242"/>
      <c r="AK93" s="242"/>
      <c r="AL93" s="242"/>
      <c r="AM93" s="242"/>
      <c r="AN93" s="242"/>
      <c r="AO93" s="242"/>
      <c r="AP93" s="242"/>
      <c r="AQ93" s="242"/>
      <c r="AR93" s="244"/>
      <c r="AS93" s="245"/>
      <c r="AT93" s="242"/>
      <c r="AU93" s="242"/>
      <c r="AV93" s="242"/>
      <c r="AW93" s="242"/>
      <c r="AX93" s="242"/>
      <c r="AY93" s="242"/>
      <c r="AZ93" s="242"/>
      <c r="BA93" s="250"/>
      <c r="BB93" s="252"/>
      <c r="BC93" s="245"/>
      <c r="BD93" s="242"/>
      <c r="BE93" s="242"/>
      <c r="BF93" s="242"/>
      <c r="BG93" s="242"/>
      <c r="BH93" s="242"/>
      <c r="BI93" s="242"/>
      <c r="BJ93" s="242"/>
      <c r="BK93" s="242"/>
      <c r="BL93" s="242"/>
      <c r="BM93" s="244"/>
      <c r="BN93" s="245"/>
      <c r="BO93" s="242"/>
      <c r="BP93" s="242"/>
      <c r="BQ93" s="242"/>
      <c r="BR93" s="242"/>
      <c r="BS93" s="242"/>
      <c r="BT93" s="242"/>
      <c r="BU93" s="242"/>
      <c r="BV93" s="242"/>
      <c r="BW93" s="242"/>
      <c r="BX93" s="242"/>
      <c r="BY93" s="242"/>
      <c r="BZ93" s="242"/>
      <c r="CA93" s="242"/>
      <c r="CB93" s="242"/>
      <c r="CC93" s="242"/>
      <c r="CD93" s="242"/>
      <c r="CE93" s="242"/>
      <c r="CF93" s="242"/>
      <c r="CG93" s="242"/>
      <c r="CH93" s="242"/>
      <c r="CI93" s="242"/>
      <c r="CJ93" s="242"/>
      <c r="CK93" s="242"/>
      <c r="CL93" s="242"/>
      <c r="CM93" s="242"/>
      <c r="CN93" s="242"/>
      <c r="CO93" s="242"/>
      <c r="CP93" s="242"/>
      <c r="CQ93" s="242"/>
      <c r="CR93" s="242"/>
      <c r="CS93" s="242"/>
      <c r="CT93" s="242"/>
      <c r="CU93" s="242"/>
      <c r="CV93" s="242"/>
      <c r="CW93" s="244"/>
    </row>
    <row r="94" spans="1:101" ht="15.75">
      <c r="A94" s="311" t="s">
        <v>176</v>
      </c>
      <c r="B94" s="299" t="s">
        <v>103</v>
      </c>
      <c r="C94" s="233">
        <v>508.7000000000001</v>
      </c>
      <c r="D94" s="240">
        <v>0</v>
      </c>
      <c r="E94" s="235">
        <v>0</v>
      </c>
      <c r="F94" s="236">
        <v>0</v>
      </c>
      <c r="G94" s="235">
        <v>0</v>
      </c>
      <c r="H94" s="236">
        <v>1.1399999999999999</v>
      </c>
      <c r="I94" s="236">
        <v>0</v>
      </c>
      <c r="J94" s="235">
        <v>0</v>
      </c>
      <c r="K94" s="236">
        <v>0</v>
      </c>
      <c r="L94" s="236">
        <v>0</v>
      </c>
      <c r="M94" s="236">
        <v>0</v>
      </c>
      <c r="N94" s="236">
        <v>0</v>
      </c>
      <c r="O94" s="236">
        <v>22.82</v>
      </c>
      <c r="P94" s="235">
        <v>0</v>
      </c>
      <c r="Q94" s="236">
        <v>0</v>
      </c>
      <c r="R94" s="236">
        <v>34.9</v>
      </c>
      <c r="S94" s="236">
        <v>0</v>
      </c>
      <c r="T94" s="237">
        <v>4.18</v>
      </c>
      <c r="U94" s="240">
        <v>1</v>
      </c>
      <c r="V94" s="235">
        <v>1.51</v>
      </c>
      <c r="W94" s="236">
        <v>17.3</v>
      </c>
      <c r="X94" s="236">
        <v>0</v>
      </c>
      <c r="Y94" s="236">
        <v>2.2599999999999998</v>
      </c>
      <c r="Z94" s="236">
        <v>0</v>
      </c>
      <c r="AA94" s="236">
        <v>0</v>
      </c>
      <c r="AB94" s="235">
        <v>0</v>
      </c>
      <c r="AC94" s="236">
        <v>31.66</v>
      </c>
      <c r="AD94" s="236">
        <v>0</v>
      </c>
      <c r="AE94" s="236">
        <v>0</v>
      </c>
      <c r="AF94" s="235">
        <v>0</v>
      </c>
      <c r="AG94" s="236">
        <v>17.86</v>
      </c>
      <c r="AH94" s="236">
        <v>2.46</v>
      </c>
      <c r="AI94" s="236">
        <v>8.08</v>
      </c>
      <c r="AJ94" s="236">
        <v>4.17</v>
      </c>
      <c r="AK94" s="236">
        <v>0</v>
      </c>
      <c r="AL94" s="235">
        <v>0</v>
      </c>
      <c r="AM94" s="235">
        <v>4.99</v>
      </c>
      <c r="AN94" s="235">
        <v>0</v>
      </c>
      <c r="AO94" s="236">
        <v>5.26</v>
      </c>
      <c r="AP94" s="236">
        <v>37.39</v>
      </c>
      <c r="AQ94" s="236">
        <v>2.46</v>
      </c>
      <c r="AR94" s="237">
        <v>0</v>
      </c>
      <c r="AS94" s="234">
        <v>28.34</v>
      </c>
      <c r="AT94" s="235">
        <v>7.08</v>
      </c>
      <c r="AU94" s="235">
        <v>35.46</v>
      </c>
      <c r="AV94" s="235">
        <v>0</v>
      </c>
      <c r="AW94" s="235">
        <v>10.83</v>
      </c>
      <c r="AX94" s="235">
        <v>36.78</v>
      </c>
      <c r="AY94" s="235">
        <v>10.57</v>
      </c>
      <c r="AZ94" s="235">
        <v>23.54</v>
      </c>
      <c r="BA94" s="235">
        <v>0</v>
      </c>
      <c r="BB94" s="239">
        <v>0</v>
      </c>
      <c r="BC94" s="240">
        <v>0</v>
      </c>
      <c r="BD94" s="236">
        <v>0</v>
      </c>
      <c r="BE94" s="236">
        <v>8.86</v>
      </c>
      <c r="BF94" s="236">
        <v>0</v>
      </c>
      <c r="BG94" s="236">
        <v>7.18</v>
      </c>
      <c r="BH94" s="236">
        <v>0.48</v>
      </c>
      <c r="BI94" s="236">
        <v>13.23</v>
      </c>
      <c r="BJ94" s="236">
        <v>0</v>
      </c>
      <c r="BK94" s="236">
        <v>0</v>
      </c>
      <c r="BL94" s="235">
        <v>0</v>
      </c>
      <c r="BM94" s="237">
        <v>15.76</v>
      </c>
      <c r="BN94" s="240">
        <v>0</v>
      </c>
      <c r="BO94" s="236">
        <v>0</v>
      </c>
      <c r="BP94" s="236">
        <v>35.96</v>
      </c>
      <c r="BQ94" s="236">
        <v>0</v>
      </c>
      <c r="BR94" s="235">
        <v>40.04</v>
      </c>
      <c r="BS94" s="236">
        <v>3.38</v>
      </c>
      <c r="BT94" s="236">
        <v>0.9</v>
      </c>
      <c r="BU94" s="235">
        <v>0</v>
      </c>
      <c r="BV94" s="236">
        <v>0</v>
      </c>
      <c r="BW94" s="235">
        <v>0</v>
      </c>
      <c r="BX94" s="236">
        <v>15.31</v>
      </c>
      <c r="BY94" s="236">
        <v>9.85</v>
      </c>
      <c r="BZ94" s="236">
        <v>0</v>
      </c>
      <c r="CA94" s="236">
        <v>5.71</v>
      </c>
      <c r="CB94" s="236">
        <v>0</v>
      </c>
      <c r="CC94" s="236">
        <v>0</v>
      </c>
      <c r="CD94" s="235">
        <v>0</v>
      </c>
      <c r="CE94" s="236">
        <v>0</v>
      </c>
      <c r="CF94" s="236">
        <v>0</v>
      </c>
      <c r="CG94" s="236">
        <v>0</v>
      </c>
      <c r="CH94" s="236">
        <v>0</v>
      </c>
      <c r="CI94" s="235">
        <v>0</v>
      </c>
      <c r="CJ94" s="235">
        <v>0</v>
      </c>
      <c r="CK94" s="236">
        <v>0</v>
      </c>
      <c r="CL94" s="236">
        <v>0</v>
      </c>
      <c r="CM94" s="235">
        <v>0</v>
      </c>
      <c r="CN94" s="235">
        <v>0</v>
      </c>
      <c r="CO94" s="235">
        <v>0</v>
      </c>
      <c r="CP94" s="235">
        <v>0</v>
      </c>
      <c r="CQ94" s="235">
        <v>0</v>
      </c>
      <c r="CR94" s="235">
        <v>0</v>
      </c>
      <c r="CS94" s="236">
        <v>0</v>
      </c>
      <c r="CT94" s="236">
        <v>0</v>
      </c>
      <c r="CU94" s="235">
        <v>0</v>
      </c>
      <c r="CV94" s="236">
        <v>0</v>
      </c>
      <c r="CW94" s="237">
        <v>0</v>
      </c>
    </row>
    <row r="95" spans="1:101" ht="16.5" thickBot="1">
      <c r="A95" s="312" t="s">
        <v>177</v>
      </c>
      <c r="B95" s="313" t="s">
        <v>103</v>
      </c>
      <c r="C95" s="314">
        <v>12160.7</v>
      </c>
      <c r="D95" s="315">
        <v>0</v>
      </c>
      <c r="E95" s="316">
        <v>6.6</v>
      </c>
      <c r="F95" s="316">
        <v>221.42999999999998</v>
      </c>
      <c r="G95" s="316">
        <v>0</v>
      </c>
      <c r="H95" s="316">
        <v>1.1399999999999999</v>
      </c>
      <c r="I95" s="316">
        <v>0</v>
      </c>
      <c r="J95" s="316">
        <v>0</v>
      </c>
      <c r="K95" s="316">
        <v>11.48</v>
      </c>
      <c r="L95" s="316">
        <v>0</v>
      </c>
      <c r="M95" s="316">
        <v>239.85</v>
      </c>
      <c r="N95" s="316">
        <v>346.21999999999997</v>
      </c>
      <c r="O95" s="316">
        <v>139.35</v>
      </c>
      <c r="P95" s="316">
        <v>27.36</v>
      </c>
      <c r="Q95" s="316">
        <v>17.239999999999998</v>
      </c>
      <c r="R95" s="316">
        <v>34.9</v>
      </c>
      <c r="S95" s="316">
        <v>0</v>
      </c>
      <c r="T95" s="314">
        <v>122.47999999999999</v>
      </c>
      <c r="U95" s="315">
        <v>37.840000000000003</v>
      </c>
      <c r="V95" s="316">
        <v>8.2799999999999994</v>
      </c>
      <c r="W95" s="316">
        <v>181.78000000000003</v>
      </c>
      <c r="X95" s="316">
        <v>54.34</v>
      </c>
      <c r="Y95" s="316">
        <v>786.1400000000001</v>
      </c>
      <c r="Z95" s="316">
        <v>2.2400000000000002</v>
      </c>
      <c r="AA95" s="316">
        <v>3.2300000000000004</v>
      </c>
      <c r="AB95" s="316">
        <v>11.2</v>
      </c>
      <c r="AC95" s="316">
        <v>83.81</v>
      </c>
      <c r="AD95" s="316">
        <v>0</v>
      </c>
      <c r="AE95" s="316">
        <v>1197.4999999999998</v>
      </c>
      <c r="AF95" s="316">
        <v>0</v>
      </c>
      <c r="AG95" s="316">
        <v>37.51</v>
      </c>
      <c r="AH95" s="316">
        <v>2.46</v>
      </c>
      <c r="AI95" s="316">
        <v>19.25</v>
      </c>
      <c r="AJ95" s="316">
        <v>371.07</v>
      </c>
      <c r="AK95" s="316">
        <v>808.13999999999987</v>
      </c>
      <c r="AL95" s="316">
        <v>9.57</v>
      </c>
      <c r="AM95" s="316">
        <v>20.04</v>
      </c>
      <c r="AN95" s="316">
        <v>0</v>
      </c>
      <c r="AO95" s="316">
        <v>24.39</v>
      </c>
      <c r="AP95" s="316">
        <v>707.62</v>
      </c>
      <c r="AQ95" s="316">
        <v>3.88</v>
      </c>
      <c r="AR95" s="314">
        <v>3.55</v>
      </c>
      <c r="AS95" s="315">
        <v>424.86</v>
      </c>
      <c r="AT95" s="316">
        <v>292.64</v>
      </c>
      <c r="AU95" s="316">
        <v>85.47</v>
      </c>
      <c r="AV95" s="316">
        <v>0</v>
      </c>
      <c r="AW95" s="316">
        <v>33.909999999999997</v>
      </c>
      <c r="AX95" s="316">
        <v>1833.75</v>
      </c>
      <c r="AY95" s="316">
        <v>584.6</v>
      </c>
      <c r="AZ95" s="316">
        <v>112.1</v>
      </c>
      <c r="BA95" s="316">
        <v>18.36</v>
      </c>
      <c r="BB95" s="314">
        <v>7</v>
      </c>
      <c r="BC95" s="315">
        <v>575.29</v>
      </c>
      <c r="BD95" s="316">
        <v>6.11</v>
      </c>
      <c r="BE95" s="316">
        <v>458.16</v>
      </c>
      <c r="BF95" s="316">
        <v>68.160000000000011</v>
      </c>
      <c r="BG95" s="316">
        <v>7.18</v>
      </c>
      <c r="BH95" s="316">
        <v>19.66</v>
      </c>
      <c r="BI95" s="316">
        <v>15.84</v>
      </c>
      <c r="BJ95" s="316">
        <v>119.48</v>
      </c>
      <c r="BK95" s="316">
        <v>348.25</v>
      </c>
      <c r="BL95" s="316">
        <v>323.83000000000004</v>
      </c>
      <c r="BM95" s="314">
        <v>87.68</v>
      </c>
      <c r="BN95" s="315">
        <v>29.889999999999997</v>
      </c>
      <c r="BO95" s="316">
        <v>1.5</v>
      </c>
      <c r="BP95" s="316">
        <v>109.35000000000002</v>
      </c>
      <c r="BQ95" s="316">
        <v>11.93</v>
      </c>
      <c r="BR95" s="316">
        <v>48.21</v>
      </c>
      <c r="BS95" s="316">
        <v>54.760000000000005</v>
      </c>
      <c r="BT95" s="316">
        <v>48.82</v>
      </c>
      <c r="BU95" s="316">
        <v>0.98</v>
      </c>
      <c r="BV95" s="316">
        <v>35.869999999999997</v>
      </c>
      <c r="BW95" s="316">
        <v>9.3000000000000007</v>
      </c>
      <c r="BX95" s="316">
        <v>15.31</v>
      </c>
      <c r="BY95" s="316">
        <v>114.17</v>
      </c>
      <c r="BZ95" s="316">
        <v>0</v>
      </c>
      <c r="CA95" s="316">
        <v>19.440000000000001</v>
      </c>
      <c r="CB95" s="316">
        <v>0</v>
      </c>
      <c r="CC95" s="316">
        <v>32.69</v>
      </c>
      <c r="CD95" s="316">
        <v>0</v>
      </c>
      <c r="CE95" s="316">
        <v>0</v>
      </c>
      <c r="CF95" s="316">
        <v>0</v>
      </c>
      <c r="CG95" s="316">
        <v>0</v>
      </c>
      <c r="CH95" s="316">
        <v>0</v>
      </c>
      <c r="CI95" s="316">
        <v>0</v>
      </c>
      <c r="CJ95" s="316">
        <v>0</v>
      </c>
      <c r="CK95" s="316">
        <v>0</v>
      </c>
      <c r="CL95" s="316">
        <v>0</v>
      </c>
      <c r="CM95" s="316">
        <v>0</v>
      </c>
      <c r="CN95" s="316">
        <v>0</v>
      </c>
      <c r="CO95" s="316">
        <v>0</v>
      </c>
      <c r="CP95" s="316">
        <v>0</v>
      </c>
      <c r="CQ95" s="316">
        <v>0</v>
      </c>
      <c r="CR95" s="316">
        <v>0</v>
      </c>
      <c r="CS95" s="316">
        <v>0</v>
      </c>
      <c r="CT95" s="316">
        <v>651.81000000000006</v>
      </c>
      <c r="CU95" s="316">
        <v>3.96</v>
      </c>
      <c r="CV95" s="316">
        <v>8.49</v>
      </c>
      <c r="CW95" s="314">
        <v>0</v>
      </c>
    </row>
  </sheetData>
  <mergeCells count="115">
    <mergeCell ref="A1:C1"/>
    <mergeCell ref="A2:A4"/>
    <mergeCell ref="B2:B4"/>
    <mergeCell ref="C2:C4"/>
    <mergeCell ref="D2:D4"/>
    <mergeCell ref="E2:E4"/>
    <mergeCell ref="L2:L4"/>
    <mergeCell ref="M2:M4"/>
    <mergeCell ref="N2:N4"/>
    <mergeCell ref="O2:O4"/>
    <mergeCell ref="P2:P4"/>
    <mergeCell ref="Q2:Q4"/>
    <mergeCell ref="F2:F4"/>
    <mergeCell ref="G2:G4"/>
    <mergeCell ref="H2:H4"/>
    <mergeCell ref="I2:I4"/>
    <mergeCell ref="J2:J4"/>
    <mergeCell ref="K2:K4"/>
    <mergeCell ref="X2:X4"/>
    <mergeCell ref="Y2:Y4"/>
    <mergeCell ref="Z2:Z4"/>
    <mergeCell ref="AA2:AA4"/>
    <mergeCell ref="AB2:AB4"/>
    <mergeCell ref="AC2:AC4"/>
    <mergeCell ref="R2:R4"/>
    <mergeCell ref="S2:S4"/>
    <mergeCell ref="T2:T4"/>
    <mergeCell ref="U2:U4"/>
    <mergeCell ref="V2:V4"/>
    <mergeCell ref="W2:W4"/>
    <mergeCell ref="AJ2:AJ4"/>
    <mergeCell ref="AK2:AK4"/>
    <mergeCell ref="AL2:AL4"/>
    <mergeCell ref="AM2:AM4"/>
    <mergeCell ref="AN2:AN4"/>
    <mergeCell ref="AO2:AO4"/>
    <mergeCell ref="AD2:AD4"/>
    <mergeCell ref="AE2:AE4"/>
    <mergeCell ref="AF2:AF4"/>
    <mergeCell ref="AG2:AG4"/>
    <mergeCell ref="AH2:AH4"/>
    <mergeCell ref="AI2:AI4"/>
    <mergeCell ref="AV2:AV4"/>
    <mergeCell ref="AW2:AW4"/>
    <mergeCell ref="AX2:AX4"/>
    <mergeCell ref="AY2:AY4"/>
    <mergeCell ref="AZ2:AZ4"/>
    <mergeCell ref="BA2:BA4"/>
    <mergeCell ref="AP2:AP4"/>
    <mergeCell ref="AQ2:AQ4"/>
    <mergeCell ref="AR2:AR4"/>
    <mergeCell ref="AS2:AS4"/>
    <mergeCell ref="AT2:AT4"/>
    <mergeCell ref="AU2:AU4"/>
    <mergeCell ref="BH2:BH4"/>
    <mergeCell ref="BI2:BI4"/>
    <mergeCell ref="BJ2:BJ4"/>
    <mergeCell ref="BK2:BK4"/>
    <mergeCell ref="BL2:BL4"/>
    <mergeCell ref="BM2:BM4"/>
    <mergeCell ref="BB2:BB4"/>
    <mergeCell ref="BC2:BC4"/>
    <mergeCell ref="BD2:BD4"/>
    <mergeCell ref="BE2:BE4"/>
    <mergeCell ref="BF2:BF4"/>
    <mergeCell ref="BG2:BG4"/>
    <mergeCell ref="BT2:BT4"/>
    <mergeCell ref="BU2:BU4"/>
    <mergeCell ref="BV2:BV4"/>
    <mergeCell ref="BW2:BW4"/>
    <mergeCell ref="BX2:BX4"/>
    <mergeCell ref="BY2:BY4"/>
    <mergeCell ref="BN2:BN4"/>
    <mergeCell ref="BO2:BO4"/>
    <mergeCell ref="BP2:BP4"/>
    <mergeCell ref="BQ2:BQ4"/>
    <mergeCell ref="BR2:BR4"/>
    <mergeCell ref="BS2:BS4"/>
    <mergeCell ref="CF2:CF4"/>
    <mergeCell ref="CG2:CG4"/>
    <mergeCell ref="CH2:CH4"/>
    <mergeCell ref="CI2:CI4"/>
    <mergeCell ref="CJ2:CJ4"/>
    <mergeCell ref="CK2:CK4"/>
    <mergeCell ref="BZ2:BZ4"/>
    <mergeCell ref="CA2:CA4"/>
    <mergeCell ref="CB2:CB4"/>
    <mergeCell ref="CC2:CC4"/>
    <mergeCell ref="CD2:CD4"/>
    <mergeCell ref="CE2:CE4"/>
    <mergeCell ref="CR2:CR4"/>
    <mergeCell ref="CS2:CS4"/>
    <mergeCell ref="CT2:CT4"/>
    <mergeCell ref="CU2:CU4"/>
    <mergeCell ref="CV2:CV4"/>
    <mergeCell ref="CW2:CW4"/>
    <mergeCell ref="CL2:CL4"/>
    <mergeCell ref="CM2:CM4"/>
    <mergeCell ref="CN2:CN4"/>
    <mergeCell ref="CO2:CO4"/>
    <mergeCell ref="CP2:CP4"/>
    <mergeCell ref="CQ2:CQ4"/>
    <mergeCell ref="A67:A68"/>
    <mergeCell ref="A49:A50"/>
    <mergeCell ref="A57:A58"/>
    <mergeCell ref="A59:A60"/>
    <mergeCell ref="A61:A62"/>
    <mergeCell ref="A63:A64"/>
    <mergeCell ref="A65:A66"/>
    <mergeCell ref="A26:A27"/>
    <mergeCell ref="A28:A29"/>
    <mergeCell ref="A30:A31"/>
    <mergeCell ref="A32:A33"/>
    <mergeCell ref="A34:A35"/>
    <mergeCell ref="A43:A44"/>
  </mergeCells>
  <pageMargins left="0.24" right="0.18" top="0.37" bottom="0.33" header="0.17" footer="0.17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W95"/>
  <sheetViews>
    <sheetView workbookViewId="0">
      <pane xSplit="3" ySplit="4" topLeftCell="D41" activePane="bottomRight" state="frozen"/>
      <selection pane="topRight" activeCell="D1" sqref="D1"/>
      <selection pane="bottomLeft" activeCell="A5" sqref="A5"/>
      <selection pane="bottomRight" activeCell="C8" sqref="C8"/>
    </sheetView>
  </sheetViews>
  <sheetFormatPr defaultRowHeight="15"/>
  <cols>
    <col min="1" max="1" width="54.7109375" customWidth="1"/>
    <col min="2" max="2" width="15.5703125" customWidth="1"/>
    <col min="3" max="3" width="12.5703125" customWidth="1"/>
  </cols>
  <sheetData>
    <row r="1" spans="1:101" ht="49.5" customHeight="1" thickBot="1">
      <c r="A1" s="479" t="s">
        <v>186</v>
      </c>
      <c r="B1" s="479"/>
      <c r="C1" s="479"/>
    </row>
    <row r="2" spans="1:101" ht="54.95" customHeight="1">
      <c r="A2" s="498" t="s">
        <v>1</v>
      </c>
      <c r="B2" s="500" t="s">
        <v>2</v>
      </c>
      <c r="C2" s="502" t="s">
        <v>3</v>
      </c>
      <c r="D2" s="494" t="s">
        <v>4</v>
      </c>
      <c r="E2" s="490" t="s">
        <v>5</v>
      </c>
      <c r="F2" s="490" t="s">
        <v>6</v>
      </c>
      <c r="G2" s="490" t="s">
        <v>7</v>
      </c>
      <c r="H2" s="490" t="s">
        <v>8</v>
      </c>
      <c r="I2" s="490" t="s">
        <v>9</v>
      </c>
      <c r="J2" s="490" t="s">
        <v>10</v>
      </c>
      <c r="K2" s="490" t="s">
        <v>11</v>
      </c>
      <c r="L2" s="490" t="s">
        <v>12</v>
      </c>
      <c r="M2" s="490" t="s">
        <v>13</v>
      </c>
      <c r="N2" s="490" t="s">
        <v>14</v>
      </c>
      <c r="O2" s="490" t="s">
        <v>15</v>
      </c>
      <c r="P2" s="490" t="s">
        <v>16</v>
      </c>
      <c r="Q2" s="490" t="s">
        <v>17</v>
      </c>
      <c r="R2" s="490" t="s">
        <v>18</v>
      </c>
      <c r="S2" s="490" t="s">
        <v>19</v>
      </c>
      <c r="T2" s="492" t="s">
        <v>20</v>
      </c>
      <c r="U2" s="494" t="s">
        <v>21</v>
      </c>
      <c r="V2" s="490" t="s">
        <v>22</v>
      </c>
      <c r="W2" s="490" t="s">
        <v>23</v>
      </c>
      <c r="X2" s="490" t="s">
        <v>24</v>
      </c>
      <c r="Y2" s="490" t="s">
        <v>25</v>
      </c>
      <c r="Z2" s="490" t="s">
        <v>26</v>
      </c>
      <c r="AA2" s="490" t="s">
        <v>27</v>
      </c>
      <c r="AB2" s="490" t="s">
        <v>28</v>
      </c>
      <c r="AC2" s="490" t="s">
        <v>29</v>
      </c>
      <c r="AD2" s="490" t="s">
        <v>30</v>
      </c>
      <c r="AE2" s="490" t="s">
        <v>31</v>
      </c>
      <c r="AF2" s="490" t="s">
        <v>32</v>
      </c>
      <c r="AG2" s="490" t="s">
        <v>33</v>
      </c>
      <c r="AH2" s="490" t="s">
        <v>34</v>
      </c>
      <c r="AI2" s="490" t="s">
        <v>35</v>
      </c>
      <c r="AJ2" s="490" t="s">
        <v>36</v>
      </c>
      <c r="AK2" s="490" t="s">
        <v>37</v>
      </c>
      <c r="AL2" s="490" t="s">
        <v>38</v>
      </c>
      <c r="AM2" s="490" t="s">
        <v>39</v>
      </c>
      <c r="AN2" s="490" t="s">
        <v>40</v>
      </c>
      <c r="AO2" s="490" t="s">
        <v>41</v>
      </c>
      <c r="AP2" s="490" t="s">
        <v>42</v>
      </c>
      <c r="AQ2" s="490" t="s">
        <v>43</v>
      </c>
      <c r="AR2" s="492" t="s">
        <v>44</v>
      </c>
      <c r="AS2" s="494" t="s">
        <v>45</v>
      </c>
      <c r="AT2" s="490" t="s">
        <v>46</v>
      </c>
      <c r="AU2" s="490" t="s">
        <v>47</v>
      </c>
      <c r="AV2" s="496" t="s">
        <v>48</v>
      </c>
      <c r="AW2" s="490" t="s">
        <v>49</v>
      </c>
      <c r="AX2" s="490" t="s">
        <v>50</v>
      </c>
      <c r="AY2" s="490" t="s">
        <v>51</v>
      </c>
      <c r="AZ2" s="490" t="s">
        <v>52</v>
      </c>
      <c r="BA2" s="490" t="s">
        <v>53</v>
      </c>
      <c r="BB2" s="492" t="s">
        <v>54</v>
      </c>
      <c r="BC2" s="494" t="s">
        <v>55</v>
      </c>
      <c r="BD2" s="490" t="s">
        <v>56</v>
      </c>
      <c r="BE2" s="490" t="s">
        <v>57</v>
      </c>
      <c r="BF2" s="490" t="s">
        <v>58</v>
      </c>
      <c r="BG2" s="490" t="s">
        <v>59</v>
      </c>
      <c r="BH2" s="490" t="s">
        <v>60</v>
      </c>
      <c r="BI2" s="490" t="s">
        <v>61</v>
      </c>
      <c r="BJ2" s="490" t="s">
        <v>62</v>
      </c>
      <c r="BK2" s="490" t="s">
        <v>63</v>
      </c>
      <c r="BL2" s="490" t="s">
        <v>64</v>
      </c>
      <c r="BM2" s="492" t="s">
        <v>65</v>
      </c>
      <c r="BN2" s="494" t="s">
        <v>66</v>
      </c>
      <c r="BO2" s="490" t="s">
        <v>67</v>
      </c>
      <c r="BP2" s="490" t="s">
        <v>68</v>
      </c>
      <c r="BQ2" s="490" t="s">
        <v>69</v>
      </c>
      <c r="BR2" s="490" t="s">
        <v>70</v>
      </c>
      <c r="BS2" s="490" t="s">
        <v>71</v>
      </c>
      <c r="BT2" s="490" t="s">
        <v>72</v>
      </c>
      <c r="BU2" s="490" t="s">
        <v>73</v>
      </c>
      <c r="BV2" s="490" t="s">
        <v>74</v>
      </c>
      <c r="BW2" s="490" t="s">
        <v>75</v>
      </c>
      <c r="BX2" s="490" t="s">
        <v>76</v>
      </c>
      <c r="BY2" s="490" t="s">
        <v>77</v>
      </c>
      <c r="BZ2" s="490" t="s">
        <v>78</v>
      </c>
      <c r="CA2" s="490" t="s">
        <v>79</v>
      </c>
      <c r="CB2" s="490" t="s">
        <v>80</v>
      </c>
      <c r="CC2" s="490" t="s">
        <v>81</v>
      </c>
      <c r="CD2" s="490" t="s">
        <v>82</v>
      </c>
      <c r="CE2" s="490" t="s">
        <v>83</v>
      </c>
      <c r="CF2" s="490" t="s">
        <v>84</v>
      </c>
      <c r="CG2" s="490" t="s">
        <v>85</v>
      </c>
      <c r="CH2" s="490" t="s">
        <v>86</v>
      </c>
      <c r="CI2" s="490" t="s">
        <v>87</v>
      </c>
      <c r="CJ2" s="490" t="s">
        <v>88</v>
      </c>
      <c r="CK2" s="490" t="s">
        <v>89</v>
      </c>
      <c r="CL2" s="490" t="s">
        <v>90</v>
      </c>
      <c r="CM2" s="490" t="s">
        <v>91</v>
      </c>
      <c r="CN2" s="490" t="s">
        <v>92</v>
      </c>
      <c r="CO2" s="490" t="s">
        <v>93</v>
      </c>
      <c r="CP2" s="490" t="s">
        <v>94</v>
      </c>
      <c r="CQ2" s="490" t="s">
        <v>95</v>
      </c>
      <c r="CR2" s="490" t="s">
        <v>96</v>
      </c>
      <c r="CS2" s="490" t="s">
        <v>97</v>
      </c>
      <c r="CT2" s="490" t="s">
        <v>98</v>
      </c>
      <c r="CU2" s="490" t="s">
        <v>99</v>
      </c>
      <c r="CV2" s="490" t="s">
        <v>100</v>
      </c>
      <c r="CW2" s="492" t="s">
        <v>101</v>
      </c>
    </row>
    <row r="3" spans="1:101" ht="54.95" customHeight="1">
      <c r="A3" s="499"/>
      <c r="B3" s="501"/>
      <c r="C3" s="503"/>
      <c r="D3" s="495"/>
      <c r="E3" s="491"/>
      <c r="F3" s="491"/>
      <c r="G3" s="491"/>
      <c r="H3" s="491"/>
      <c r="I3" s="491"/>
      <c r="J3" s="491"/>
      <c r="K3" s="491"/>
      <c r="L3" s="491"/>
      <c r="M3" s="491"/>
      <c r="N3" s="491"/>
      <c r="O3" s="491"/>
      <c r="P3" s="491"/>
      <c r="Q3" s="491"/>
      <c r="R3" s="491"/>
      <c r="S3" s="491"/>
      <c r="T3" s="493"/>
      <c r="U3" s="495"/>
      <c r="V3" s="491"/>
      <c r="W3" s="491"/>
      <c r="X3" s="491"/>
      <c r="Y3" s="491"/>
      <c r="Z3" s="491"/>
      <c r="AA3" s="491"/>
      <c r="AB3" s="491"/>
      <c r="AC3" s="491"/>
      <c r="AD3" s="491"/>
      <c r="AE3" s="491"/>
      <c r="AF3" s="491"/>
      <c r="AG3" s="491"/>
      <c r="AH3" s="491"/>
      <c r="AI3" s="491"/>
      <c r="AJ3" s="491"/>
      <c r="AK3" s="491"/>
      <c r="AL3" s="491"/>
      <c r="AM3" s="491"/>
      <c r="AN3" s="491"/>
      <c r="AO3" s="491"/>
      <c r="AP3" s="491"/>
      <c r="AQ3" s="491"/>
      <c r="AR3" s="493"/>
      <c r="AS3" s="495"/>
      <c r="AT3" s="491"/>
      <c r="AU3" s="491"/>
      <c r="AV3" s="497"/>
      <c r="AW3" s="491"/>
      <c r="AX3" s="491"/>
      <c r="AY3" s="491"/>
      <c r="AZ3" s="491"/>
      <c r="BA3" s="491"/>
      <c r="BB3" s="493"/>
      <c r="BC3" s="495"/>
      <c r="BD3" s="491"/>
      <c r="BE3" s="491"/>
      <c r="BF3" s="491"/>
      <c r="BG3" s="491"/>
      <c r="BH3" s="491"/>
      <c r="BI3" s="491"/>
      <c r="BJ3" s="491"/>
      <c r="BK3" s="491"/>
      <c r="BL3" s="491"/>
      <c r="BM3" s="493"/>
      <c r="BN3" s="495"/>
      <c r="BO3" s="491"/>
      <c r="BP3" s="491"/>
      <c r="BQ3" s="491"/>
      <c r="BR3" s="491"/>
      <c r="BS3" s="491"/>
      <c r="BT3" s="491"/>
      <c r="BU3" s="491"/>
      <c r="BV3" s="491"/>
      <c r="BW3" s="491"/>
      <c r="BX3" s="491"/>
      <c r="BY3" s="491"/>
      <c r="BZ3" s="491"/>
      <c r="CA3" s="491"/>
      <c r="CB3" s="491"/>
      <c r="CC3" s="491"/>
      <c r="CD3" s="491"/>
      <c r="CE3" s="491"/>
      <c r="CF3" s="491"/>
      <c r="CG3" s="491"/>
      <c r="CH3" s="491"/>
      <c r="CI3" s="491"/>
      <c r="CJ3" s="491"/>
      <c r="CK3" s="491"/>
      <c r="CL3" s="491"/>
      <c r="CM3" s="491"/>
      <c r="CN3" s="491"/>
      <c r="CO3" s="491"/>
      <c r="CP3" s="491"/>
      <c r="CQ3" s="491"/>
      <c r="CR3" s="491"/>
      <c r="CS3" s="491"/>
      <c r="CT3" s="491"/>
      <c r="CU3" s="491"/>
      <c r="CV3" s="491"/>
      <c r="CW3" s="493"/>
    </row>
    <row r="4" spans="1:101" ht="54.95" customHeight="1">
      <c r="A4" s="499"/>
      <c r="B4" s="501"/>
      <c r="C4" s="503"/>
      <c r="D4" s="495"/>
      <c r="E4" s="491"/>
      <c r="F4" s="491"/>
      <c r="G4" s="491"/>
      <c r="H4" s="491"/>
      <c r="I4" s="491"/>
      <c r="J4" s="491"/>
      <c r="K4" s="491"/>
      <c r="L4" s="491"/>
      <c r="M4" s="491"/>
      <c r="N4" s="491"/>
      <c r="O4" s="491"/>
      <c r="P4" s="491"/>
      <c r="Q4" s="491"/>
      <c r="R4" s="491"/>
      <c r="S4" s="491"/>
      <c r="T4" s="493"/>
      <c r="U4" s="495"/>
      <c r="V4" s="491"/>
      <c r="W4" s="491"/>
      <c r="X4" s="491"/>
      <c r="Y4" s="491"/>
      <c r="Z4" s="491"/>
      <c r="AA4" s="491"/>
      <c r="AB4" s="491"/>
      <c r="AC4" s="491"/>
      <c r="AD4" s="491"/>
      <c r="AE4" s="491"/>
      <c r="AF4" s="491"/>
      <c r="AG4" s="491"/>
      <c r="AH4" s="491"/>
      <c r="AI4" s="491"/>
      <c r="AJ4" s="491"/>
      <c r="AK4" s="491"/>
      <c r="AL4" s="491"/>
      <c r="AM4" s="491"/>
      <c r="AN4" s="491"/>
      <c r="AO4" s="491"/>
      <c r="AP4" s="491"/>
      <c r="AQ4" s="491"/>
      <c r="AR4" s="493"/>
      <c r="AS4" s="495"/>
      <c r="AT4" s="491"/>
      <c r="AU4" s="491"/>
      <c r="AV4" s="497"/>
      <c r="AW4" s="491"/>
      <c r="AX4" s="491"/>
      <c r="AY4" s="491"/>
      <c r="AZ4" s="491"/>
      <c r="BA4" s="491"/>
      <c r="BB4" s="493"/>
      <c r="BC4" s="495"/>
      <c r="BD4" s="491"/>
      <c r="BE4" s="491"/>
      <c r="BF4" s="491"/>
      <c r="BG4" s="491"/>
      <c r="BH4" s="491"/>
      <c r="BI4" s="491"/>
      <c r="BJ4" s="491"/>
      <c r="BK4" s="491"/>
      <c r="BL4" s="491"/>
      <c r="BM4" s="493"/>
      <c r="BN4" s="495"/>
      <c r="BO4" s="491"/>
      <c r="BP4" s="491"/>
      <c r="BQ4" s="491"/>
      <c r="BR4" s="491"/>
      <c r="BS4" s="491"/>
      <c r="BT4" s="491"/>
      <c r="BU4" s="491"/>
      <c r="BV4" s="491"/>
      <c r="BW4" s="491"/>
      <c r="BX4" s="491"/>
      <c r="BY4" s="491"/>
      <c r="BZ4" s="491"/>
      <c r="CA4" s="491"/>
      <c r="CB4" s="491"/>
      <c r="CC4" s="491"/>
      <c r="CD4" s="491"/>
      <c r="CE4" s="491"/>
      <c r="CF4" s="491"/>
      <c r="CG4" s="491"/>
      <c r="CH4" s="491"/>
      <c r="CI4" s="491"/>
      <c r="CJ4" s="491"/>
      <c r="CK4" s="491"/>
      <c r="CL4" s="491"/>
      <c r="CM4" s="491"/>
      <c r="CN4" s="491"/>
      <c r="CO4" s="491"/>
      <c r="CP4" s="491"/>
      <c r="CQ4" s="491"/>
      <c r="CR4" s="491"/>
      <c r="CS4" s="491"/>
      <c r="CT4" s="491"/>
      <c r="CU4" s="491"/>
      <c r="CV4" s="491"/>
      <c r="CW4" s="493"/>
    </row>
    <row r="5" spans="1:101" ht="9.75" customHeight="1">
      <c r="A5" s="404"/>
      <c r="B5" s="405"/>
      <c r="C5" s="406"/>
      <c r="D5" s="407"/>
      <c r="E5" s="408"/>
      <c r="F5" s="408"/>
      <c r="G5" s="408"/>
      <c r="H5" s="408"/>
      <c r="I5" s="408"/>
      <c r="J5" s="408"/>
      <c r="K5" s="408"/>
      <c r="L5" s="408"/>
      <c r="M5" s="408"/>
      <c r="N5" s="408"/>
      <c r="O5" s="408"/>
      <c r="P5" s="408"/>
      <c r="Q5" s="408"/>
      <c r="R5" s="408"/>
      <c r="S5" s="408"/>
      <c r="T5" s="409"/>
      <c r="U5" s="407"/>
      <c r="V5" s="408"/>
      <c r="W5" s="408"/>
      <c r="X5" s="408"/>
      <c r="Y5" s="408"/>
      <c r="Z5" s="408"/>
      <c r="AA5" s="408"/>
      <c r="AB5" s="408"/>
      <c r="AC5" s="408"/>
      <c r="AD5" s="408"/>
      <c r="AE5" s="408"/>
      <c r="AF5" s="408"/>
      <c r="AG5" s="408"/>
      <c r="AH5" s="408"/>
      <c r="AI5" s="408"/>
      <c r="AJ5" s="408"/>
      <c r="AK5" s="408"/>
      <c r="AL5" s="408"/>
      <c r="AM5" s="408"/>
      <c r="AN5" s="408"/>
      <c r="AO5" s="408"/>
      <c r="AP5" s="408"/>
      <c r="AQ5" s="408"/>
      <c r="AR5" s="409"/>
      <c r="AS5" s="407"/>
      <c r="AT5" s="408"/>
      <c r="AU5" s="408"/>
      <c r="AV5" s="408"/>
      <c r="AW5" s="408"/>
      <c r="AX5" s="408"/>
      <c r="AY5" s="408"/>
      <c r="AZ5" s="408"/>
      <c r="BA5" s="408"/>
      <c r="BB5" s="409"/>
      <c r="BC5" s="407"/>
      <c r="BD5" s="408"/>
      <c r="BE5" s="408"/>
      <c r="BF5" s="408"/>
      <c r="BG5" s="408"/>
      <c r="BH5" s="408"/>
      <c r="BI5" s="408"/>
      <c r="BJ5" s="408"/>
      <c r="BK5" s="408"/>
      <c r="BL5" s="408"/>
      <c r="BM5" s="409"/>
      <c r="BN5" s="407"/>
      <c r="BO5" s="408"/>
      <c r="BP5" s="408"/>
      <c r="BQ5" s="408"/>
      <c r="BR5" s="408"/>
      <c r="BS5" s="408"/>
      <c r="BT5" s="408"/>
      <c r="BU5" s="408"/>
      <c r="BV5" s="408"/>
      <c r="BW5" s="408"/>
      <c r="BX5" s="408"/>
      <c r="BY5" s="408"/>
      <c r="BZ5" s="408"/>
      <c r="CA5" s="408"/>
      <c r="CB5" s="408"/>
      <c r="CC5" s="408"/>
      <c r="CD5" s="408"/>
      <c r="CE5" s="408"/>
      <c r="CF5" s="408"/>
      <c r="CG5" s="408"/>
      <c r="CH5" s="408"/>
      <c r="CI5" s="408"/>
      <c r="CJ5" s="408"/>
      <c r="CK5" s="408"/>
      <c r="CL5" s="408"/>
      <c r="CM5" s="408"/>
      <c r="CN5" s="408"/>
      <c r="CO5" s="408"/>
      <c r="CP5" s="408"/>
      <c r="CQ5" s="408"/>
      <c r="CR5" s="408"/>
      <c r="CS5" s="408"/>
      <c r="CT5" s="408"/>
      <c r="CU5" s="408"/>
      <c r="CV5" s="408"/>
      <c r="CW5" s="409"/>
    </row>
    <row r="6" spans="1:101" ht="15.75">
      <c r="A6" s="219" t="s">
        <v>102</v>
      </c>
      <c r="B6" s="220" t="s">
        <v>103</v>
      </c>
      <c r="C6" s="221">
        <v>5874.7900000000009</v>
      </c>
      <c r="D6" s="221">
        <v>0</v>
      </c>
      <c r="E6" s="221">
        <v>0</v>
      </c>
      <c r="F6" s="221">
        <v>0</v>
      </c>
      <c r="G6" s="221">
        <v>0</v>
      </c>
      <c r="H6" s="221">
        <v>0</v>
      </c>
      <c r="I6" s="221">
        <v>0</v>
      </c>
      <c r="J6" s="221">
        <v>0</v>
      </c>
      <c r="K6" s="221">
        <v>0</v>
      </c>
      <c r="L6" s="221">
        <v>0</v>
      </c>
      <c r="M6" s="221">
        <v>32.130000000000003</v>
      </c>
      <c r="N6" s="221">
        <v>91.07</v>
      </c>
      <c r="O6" s="221">
        <v>23</v>
      </c>
      <c r="P6" s="221">
        <v>0</v>
      </c>
      <c r="Q6" s="221">
        <v>0</v>
      </c>
      <c r="R6" s="221">
        <v>13.74</v>
      </c>
      <c r="S6" s="221">
        <v>0</v>
      </c>
      <c r="T6" s="221">
        <v>637.25</v>
      </c>
      <c r="U6" s="221">
        <v>4.9000000000000004</v>
      </c>
      <c r="V6" s="221">
        <v>0</v>
      </c>
      <c r="W6" s="221">
        <v>8.89</v>
      </c>
      <c r="X6" s="221">
        <v>0</v>
      </c>
      <c r="Y6" s="221">
        <v>0</v>
      </c>
      <c r="Z6" s="221">
        <v>0</v>
      </c>
      <c r="AA6" s="221">
        <v>0</v>
      </c>
      <c r="AB6" s="221">
        <v>0</v>
      </c>
      <c r="AC6" s="221">
        <v>0</v>
      </c>
      <c r="AD6" s="221">
        <v>0</v>
      </c>
      <c r="AE6" s="221">
        <v>0</v>
      </c>
      <c r="AF6" s="221">
        <v>0</v>
      </c>
      <c r="AG6" s="221">
        <v>0</v>
      </c>
      <c r="AH6" s="221">
        <v>31.25</v>
      </c>
      <c r="AI6" s="221">
        <v>0</v>
      </c>
      <c r="AJ6" s="221">
        <v>43.01</v>
      </c>
      <c r="AK6" s="221">
        <v>0</v>
      </c>
      <c r="AL6" s="221">
        <v>0</v>
      </c>
      <c r="AM6" s="221">
        <v>0</v>
      </c>
      <c r="AN6" s="221">
        <v>0</v>
      </c>
      <c r="AO6" s="221">
        <v>0</v>
      </c>
      <c r="AP6" s="221">
        <v>0</v>
      </c>
      <c r="AQ6" s="221">
        <v>142.06</v>
      </c>
      <c r="AR6" s="221">
        <v>0</v>
      </c>
      <c r="AS6" s="221">
        <v>0</v>
      </c>
      <c r="AT6" s="221">
        <v>21.939999999999998</v>
      </c>
      <c r="AU6" s="221">
        <v>300.32</v>
      </c>
      <c r="AV6" s="221">
        <v>0</v>
      </c>
      <c r="AW6" s="221">
        <v>466.86999999999995</v>
      </c>
      <c r="AX6" s="221">
        <v>0</v>
      </c>
      <c r="AY6" s="221">
        <v>431.51</v>
      </c>
      <c r="AZ6" s="221">
        <v>25.549999999999997</v>
      </c>
      <c r="BA6" s="221">
        <v>0</v>
      </c>
      <c r="BB6" s="221">
        <v>704.41</v>
      </c>
      <c r="BC6" s="221">
        <v>0</v>
      </c>
      <c r="BD6" s="221">
        <v>33.130000000000003</v>
      </c>
      <c r="BE6" s="221">
        <v>508.25</v>
      </c>
      <c r="BF6" s="221">
        <v>0</v>
      </c>
      <c r="BG6" s="221">
        <v>0</v>
      </c>
      <c r="BH6" s="221">
        <v>309.34000000000003</v>
      </c>
      <c r="BI6" s="221">
        <v>0</v>
      </c>
      <c r="BJ6" s="221">
        <v>18.72</v>
      </c>
      <c r="BK6" s="221">
        <v>0</v>
      </c>
      <c r="BL6" s="221">
        <v>769.74</v>
      </c>
      <c r="BM6" s="221">
        <v>0</v>
      </c>
      <c r="BN6" s="221">
        <v>0</v>
      </c>
      <c r="BO6" s="221">
        <v>0</v>
      </c>
      <c r="BP6" s="221">
        <v>64.949999999999989</v>
      </c>
      <c r="BQ6" s="221">
        <v>0</v>
      </c>
      <c r="BR6" s="221">
        <v>0</v>
      </c>
      <c r="BS6" s="221">
        <v>0</v>
      </c>
      <c r="BT6" s="221">
        <v>258.05</v>
      </c>
      <c r="BU6" s="221">
        <v>0</v>
      </c>
      <c r="BV6" s="221">
        <v>0</v>
      </c>
      <c r="BW6" s="221">
        <v>441.76</v>
      </c>
      <c r="BX6" s="221">
        <v>0</v>
      </c>
      <c r="BY6" s="221">
        <v>0</v>
      </c>
      <c r="BZ6" s="221">
        <v>49.91</v>
      </c>
      <c r="CA6" s="221">
        <v>0</v>
      </c>
      <c r="CB6" s="221">
        <v>0</v>
      </c>
      <c r="CC6" s="221">
        <v>0</v>
      </c>
      <c r="CD6" s="221">
        <v>0</v>
      </c>
      <c r="CE6" s="221">
        <v>29.51</v>
      </c>
      <c r="CF6" s="221">
        <v>0</v>
      </c>
      <c r="CG6" s="221">
        <v>0</v>
      </c>
      <c r="CH6" s="221">
        <v>0</v>
      </c>
      <c r="CI6" s="221">
        <v>0</v>
      </c>
      <c r="CJ6" s="221">
        <v>41.32</v>
      </c>
      <c r="CK6" s="221">
        <v>0</v>
      </c>
      <c r="CL6" s="221">
        <v>37.29</v>
      </c>
      <c r="CM6" s="221">
        <v>0</v>
      </c>
      <c r="CN6" s="221">
        <v>0</v>
      </c>
      <c r="CO6" s="221">
        <v>0</v>
      </c>
      <c r="CP6" s="221">
        <v>0</v>
      </c>
      <c r="CQ6" s="221">
        <v>0</v>
      </c>
      <c r="CR6" s="221">
        <v>28.79</v>
      </c>
      <c r="CS6" s="221">
        <v>28.79</v>
      </c>
      <c r="CT6" s="221">
        <v>16.47</v>
      </c>
      <c r="CU6" s="221">
        <v>16.47</v>
      </c>
      <c r="CV6" s="221">
        <v>244.4</v>
      </c>
      <c r="CW6" s="221">
        <v>0</v>
      </c>
    </row>
    <row r="7" spans="1:101" ht="15.75">
      <c r="A7" s="222" t="s">
        <v>104</v>
      </c>
      <c r="B7" s="223" t="s">
        <v>105</v>
      </c>
      <c r="C7" s="224"/>
      <c r="D7" s="225"/>
      <c r="E7" s="226"/>
      <c r="F7" s="226"/>
      <c r="G7" s="226"/>
      <c r="H7" s="226"/>
      <c r="I7" s="226"/>
      <c r="J7" s="226"/>
      <c r="K7" s="226"/>
      <c r="L7" s="226"/>
      <c r="M7" s="226"/>
      <c r="N7" s="226"/>
      <c r="O7" s="226"/>
      <c r="P7" s="226"/>
      <c r="Q7" s="226"/>
      <c r="R7" s="226"/>
      <c r="S7" s="226"/>
      <c r="T7" s="224"/>
      <c r="U7" s="225"/>
      <c r="V7" s="226"/>
      <c r="W7" s="226"/>
      <c r="X7" s="226"/>
      <c r="Y7" s="226"/>
      <c r="Z7" s="226"/>
      <c r="AA7" s="226"/>
      <c r="AB7" s="226"/>
      <c r="AC7" s="226"/>
      <c r="AD7" s="226"/>
      <c r="AE7" s="226"/>
      <c r="AF7" s="226"/>
      <c r="AG7" s="226"/>
      <c r="AH7" s="226"/>
      <c r="AI7" s="226"/>
      <c r="AJ7" s="226"/>
      <c r="AK7" s="226"/>
      <c r="AL7" s="226"/>
      <c r="AM7" s="226"/>
      <c r="AN7" s="226"/>
      <c r="AO7" s="226"/>
      <c r="AP7" s="226"/>
      <c r="AQ7" s="226"/>
      <c r="AR7" s="224"/>
      <c r="AS7" s="225"/>
      <c r="AT7" s="226"/>
      <c r="AU7" s="226"/>
      <c r="AV7" s="226"/>
      <c r="AW7" s="226"/>
      <c r="AX7" s="226"/>
      <c r="AY7" s="226"/>
      <c r="AZ7" s="226"/>
      <c r="BA7" s="226"/>
      <c r="BB7" s="224"/>
      <c r="BC7" s="225"/>
      <c r="BD7" s="226"/>
      <c r="BE7" s="226"/>
      <c r="BF7" s="226"/>
      <c r="BG7" s="226"/>
      <c r="BH7" s="226"/>
      <c r="BI7" s="226"/>
      <c r="BJ7" s="226"/>
      <c r="BK7" s="226"/>
      <c r="BL7" s="226"/>
      <c r="BM7" s="224"/>
      <c r="BN7" s="225"/>
      <c r="BO7" s="226"/>
      <c r="BP7" s="226"/>
      <c r="BQ7" s="226"/>
      <c r="BR7" s="226"/>
      <c r="BS7" s="226"/>
      <c r="BT7" s="226"/>
      <c r="BU7" s="226"/>
      <c r="BV7" s="226"/>
      <c r="BW7" s="226"/>
      <c r="BX7" s="226"/>
      <c r="BY7" s="226"/>
      <c r="BZ7" s="226"/>
      <c r="CA7" s="226"/>
      <c r="CB7" s="226"/>
      <c r="CC7" s="226"/>
      <c r="CD7" s="226"/>
      <c r="CE7" s="226"/>
      <c r="CF7" s="226"/>
      <c r="CG7" s="226"/>
      <c r="CH7" s="226"/>
      <c r="CI7" s="226"/>
      <c r="CJ7" s="226"/>
      <c r="CK7" s="226"/>
      <c r="CL7" s="226"/>
      <c r="CM7" s="226"/>
      <c r="CN7" s="226"/>
      <c r="CO7" s="226"/>
      <c r="CP7" s="226"/>
      <c r="CQ7" s="226"/>
      <c r="CR7" s="226"/>
      <c r="CS7" s="226"/>
      <c r="CT7" s="226"/>
      <c r="CU7" s="226"/>
      <c r="CV7" s="226"/>
      <c r="CW7" s="224"/>
    </row>
    <row r="8" spans="1:101" ht="15.75">
      <c r="A8" s="227" t="s">
        <v>106</v>
      </c>
      <c r="B8" s="223" t="s">
        <v>107</v>
      </c>
      <c r="C8" s="224">
        <v>7.0000000000000007E-2</v>
      </c>
      <c r="D8" s="225">
        <v>0</v>
      </c>
      <c r="E8" s="226">
        <v>0</v>
      </c>
      <c r="F8" s="226">
        <v>0</v>
      </c>
      <c r="G8" s="226">
        <v>0</v>
      </c>
      <c r="H8" s="226">
        <v>0</v>
      </c>
      <c r="I8" s="226">
        <v>0</v>
      </c>
      <c r="J8" s="226">
        <v>0</v>
      </c>
      <c r="K8" s="226">
        <v>0</v>
      </c>
      <c r="L8" s="226">
        <v>0</v>
      </c>
      <c r="M8" s="226">
        <v>0</v>
      </c>
      <c r="N8" s="226">
        <v>0</v>
      </c>
      <c r="O8" s="226">
        <v>0.01</v>
      </c>
      <c r="P8" s="226">
        <v>0</v>
      </c>
      <c r="Q8" s="226">
        <v>0</v>
      </c>
      <c r="R8" s="226">
        <v>0</v>
      </c>
      <c r="S8" s="226">
        <v>0</v>
      </c>
      <c r="T8" s="224">
        <v>0</v>
      </c>
      <c r="U8" s="225">
        <v>0</v>
      </c>
      <c r="V8" s="226">
        <v>0</v>
      </c>
      <c r="W8" s="226">
        <v>0</v>
      </c>
      <c r="X8" s="226">
        <v>0</v>
      </c>
      <c r="Y8" s="226">
        <v>0</v>
      </c>
      <c r="Z8" s="226">
        <v>0</v>
      </c>
      <c r="AA8" s="226">
        <v>0</v>
      </c>
      <c r="AB8" s="226">
        <v>0</v>
      </c>
      <c r="AC8" s="226">
        <v>0</v>
      </c>
      <c r="AD8" s="226">
        <v>0</v>
      </c>
      <c r="AE8" s="226">
        <v>0</v>
      </c>
      <c r="AF8" s="226">
        <v>0</v>
      </c>
      <c r="AG8" s="226">
        <v>0</v>
      </c>
      <c r="AH8" s="226">
        <v>0</v>
      </c>
      <c r="AI8" s="226">
        <v>0</v>
      </c>
      <c r="AJ8" s="226">
        <v>0</v>
      </c>
      <c r="AK8" s="226">
        <v>0</v>
      </c>
      <c r="AL8" s="226">
        <v>0</v>
      </c>
      <c r="AM8" s="226">
        <v>0</v>
      </c>
      <c r="AN8" s="226">
        <v>0</v>
      </c>
      <c r="AO8" s="226">
        <v>0</v>
      </c>
      <c r="AP8" s="226">
        <v>0</v>
      </c>
      <c r="AQ8" s="226">
        <v>0</v>
      </c>
      <c r="AR8" s="224">
        <v>0</v>
      </c>
      <c r="AS8" s="225">
        <v>0</v>
      </c>
      <c r="AT8" s="226">
        <v>0</v>
      </c>
      <c r="AU8" s="226">
        <v>0</v>
      </c>
      <c r="AV8" s="226">
        <v>0</v>
      </c>
      <c r="AW8" s="226">
        <v>0</v>
      </c>
      <c r="AX8" s="226">
        <v>0</v>
      </c>
      <c r="AY8" s="226">
        <v>0.04</v>
      </c>
      <c r="AZ8" s="226">
        <v>0</v>
      </c>
      <c r="BA8" s="226">
        <v>0</v>
      </c>
      <c r="BB8" s="224">
        <v>0</v>
      </c>
      <c r="BC8" s="225">
        <v>0</v>
      </c>
      <c r="BD8" s="226">
        <v>0</v>
      </c>
      <c r="BE8" s="226">
        <v>0</v>
      </c>
      <c r="BF8" s="226">
        <v>0</v>
      </c>
      <c r="BG8" s="226">
        <v>0</v>
      </c>
      <c r="BH8" s="226">
        <v>0</v>
      </c>
      <c r="BI8" s="226">
        <v>0</v>
      </c>
      <c r="BJ8" s="226">
        <v>0</v>
      </c>
      <c r="BK8" s="226">
        <v>0</v>
      </c>
      <c r="BL8" s="226">
        <v>0</v>
      </c>
      <c r="BM8" s="224">
        <v>0</v>
      </c>
      <c r="BN8" s="225">
        <v>0</v>
      </c>
      <c r="BO8" s="226">
        <v>0</v>
      </c>
      <c r="BP8" s="226">
        <v>0.02</v>
      </c>
      <c r="BQ8" s="226">
        <v>0</v>
      </c>
      <c r="BR8" s="226">
        <v>0</v>
      </c>
      <c r="BS8" s="226">
        <v>0</v>
      </c>
      <c r="BT8" s="226">
        <v>0</v>
      </c>
      <c r="BU8" s="226">
        <v>0</v>
      </c>
      <c r="BV8" s="226">
        <v>0</v>
      </c>
      <c r="BW8" s="226">
        <v>0</v>
      </c>
      <c r="BX8" s="226">
        <v>0</v>
      </c>
      <c r="BY8" s="226">
        <v>0</v>
      </c>
      <c r="BZ8" s="226">
        <v>0</v>
      </c>
      <c r="CA8" s="226">
        <v>0</v>
      </c>
      <c r="CB8" s="226">
        <v>0</v>
      </c>
      <c r="CC8" s="226">
        <v>0</v>
      </c>
      <c r="CD8" s="226">
        <v>0</v>
      </c>
      <c r="CE8" s="226">
        <v>0</v>
      </c>
      <c r="CF8" s="226">
        <v>0</v>
      </c>
      <c r="CG8" s="226">
        <v>0</v>
      </c>
      <c r="CH8" s="226">
        <v>0</v>
      </c>
      <c r="CI8" s="226">
        <v>0</v>
      </c>
      <c r="CJ8" s="226">
        <v>0</v>
      </c>
      <c r="CK8" s="226">
        <v>0</v>
      </c>
      <c r="CL8" s="226">
        <v>0</v>
      </c>
      <c r="CM8" s="226">
        <v>0</v>
      </c>
      <c r="CN8" s="226">
        <v>0</v>
      </c>
      <c r="CO8" s="226">
        <v>0</v>
      </c>
      <c r="CP8" s="226">
        <v>0</v>
      </c>
      <c r="CQ8" s="226">
        <v>0</v>
      </c>
      <c r="CR8" s="226">
        <v>0</v>
      </c>
      <c r="CS8" s="226">
        <v>0</v>
      </c>
      <c r="CT8" s="226">
        <v>0</v>
      </c>
      <c r="CU8" s="226">
        <v>0</v>
      </c>
      <c r="CV8" s="226">
        <v>0</v>
      </c>
      <c r="CW8" s="224">
        <v>0</v>
      </c>
    </row>
    <row r="9" spans="1:101" ht="15.75">
      <c r="A9" s="227"/>
      <c r="B9" s="223" t="s">
        <v>103</v>
      </c>
      <c r="C9" s="228">
        <v>52.639999999999993</v>
      </c>
      <c r="D9" s="229">
        <v>0</v>
      </c>
      <c r="E9" s="230">
        <v>0</v>
      </c>
      <c r="F9" s="230">
        <v>0</v>
      </c>
      <c r="G9" s="230">
        <v>0</v>
      </c>
      <c r="H9" s="230">
        <v>0</v>
      </c>
      <c r="I9" s="230">
        <v>0</v>
      </c>
      <c r="J9" s="230">
        <v>0</v>
      </c>
      <c r="K9" s="230">
        <v>0</v>
      </c>
      <c r="L9" s="230">
        <v>0</v>
      </c>
      <c r="M9" s="230">
        <v>0</v>
      </c>
      <c r="N9" s="230">
        <v>0</v>
      </c>
      <c r="O9" s="230">
        <v>7.52</v>
      </c>
      <c r="P9" s="230">
        <v>0</v>
      </c>
      <c r="Q9" s="230">
        <v>0</v>
      </c>
      <c r="R9" s="230">
        <v>0</v>
      </c>
      <c r="S9" s="230">
        <v>0</v>
      </c>
      <c r="T9" s="228">
        <v>0</v>
      </c>
      <c r="U9" s="229">
        <v>0</v>
      </c>
      <c r="V9" s="230">
        <v>0</v>
      </c>
      <c r="W9" s="230">
        <v>0</v>
      </c>
      <c r="X9" s="230">
        <v>0</v>
      </c>
      <c r="Y9" s="230">
        <v>0</v>
      </c>
      <c r="Z9" s="230">
        <v>0</v>
      </c>
      <c r="AA9" s="230">
        <v>0</v>
      </c>
      <c r="AB9" s="230">
        <v>0</v>
      </c>
      <c r="AC9" s="230">
        <v>0</v>
      </c>
      <c r="AD9" s="230">
        <v>0</v>
      </c>
      <c r="AE9" s="230">
        <v>0</v>
      </c>
      <c r="AF9" s="230">
        <v>0</v>
      </c>
      <c r="AG9" s="230">
        <v>0</v>
      </c>
      <c r="AH9" s="230">
        <v>0</v>
      </c>
      <c r="AI9" s="230">
        <v>0</v>
      </c>
      <c r="AJ9" s="230">
        <v>0</v>
      </c>
      <c r="AK9" s="230">
        <v>0</v>
      </c>
      <c r="AL9" s="230">
        <v>0</v>
      </c>
      <c r="AM9" s="230">
        <v>0</v>
      </c>
      <c r="AN9" s="230">
        <v>0</v>
      </c>
      <c r="AO9" s="230">
        <v>0</v>
      </c>
      <c r="AP9" s="230">
        <v>0</v>
      </c>
      <c r="AQ9" s="230">
        <v>0</v>
      </c>
      <c r="AR9" s="228">
        <v>0</v>
      </c>
      <c r="AS9" s="229">
        <v>0</v>
      </c>
      <c r="AT9" s="230">
        <v>0</v>
      </c>
      <c r="AU9" s="230">
        <v>0</v>
      </c>
      <c r="AV9" s="230">
        <v>0</v>
      </c>
      <c r="AW9" s="230">
        <v>0</v>
      </c>
      <c r="AX9" s="230">
        <v>0</v>
      </c>
      <c r="AY9" s="230">
        <v>30.08</v>
      </c>
      <c r="AZ9" s="230">
        <v>0</v>
      </c>
      <c r="BA9" s="230">
        <v>0</v>
      </c>
      <c r="BB9" s="228">
        <v>0</v>
      </c>
      <c r="BC9" s="229">
        <v>0</v>
      </c>
      <c r="BD9" s="230">
        <v>0</v>
      </c>
      <c r="BE9" s="230">
        <v>0</v>
      </c>
      <c r="BF9" s="230">
        <v>0</v>
      </c>
      <c r="BG9" s="230">
        <v>0</v>
      </c>
      <c r="BH9" s="230">
        <v>0</v>
      </c>
      <c r="BI9" s="230">
        <v>0</v>
      </c>
      <c r="BJ9" s="230">
        <v>0</v>
      </c>
      <c r="BK9" s="230">
        <v>0</v>
      </c>
      <c r="BL9" s="230">
        <v>0</v>
      </c>
      <c r="BM9" s="228">
        <v>0</v>
      </c>
      <c r="BN9" s="229">
        <v>0</v>
      </c>
      <c r="BO9" s="230">
        <v>0</v>
      </c>
      <c r="BP9" s="230">
        <v>15.04</v>
      </c>
      <c r="BQ9" s="230">
        <v>0</v>
      </c>
      <c r="BR9" s="230">
        <v>0</v>
      </c>
      <c r="BS9" s="230">
        <v>0</v>
      </c>
      <c r="BT9" s="230">
        <v>0</v>
      </c>
      <c r="BU9" s="230">
        <v>0</v>
      </c>
      <c r="BV9" s="230">
        <v>0</v>
      </c>
      <c r="BW9" s="230">
        <v>0</v>
      </c>
      <c r="BX9" s="230">
        <v>0</v>
      </c>
      <c r="BY9" s="230">
        <v>0</v>
      </c>
      <c r="BZ9" s="230">
        <v>0</v>
      </c>
      <c r="CA9" s="230">
        <v>0</v>
      </c>
      <c r="CB9" s="230">
        <v>0</v>
      </c>
      <c r="CC9" s="230">
        <v>0</v>
      </c>
      <c r="CD9" s="230">
        <v>0</v>
      </c>
      <c r="CE9" s="230">
        <v>0</v>
      </c>
      <c r="CF9" s="230">
        <v>0</v>
      </c>
      <c r="CG9" s="230">
        <v>0</v>
      </c>
      <c r="CH9" s="230">
        <v>0</v>
      </c>
      <c r="CI9" s="230">
        <v>0</v>
      </c>
      <c r="CJ9" s="230">
        <v>0</v>
      </c>
      <c r="CK9" s="230">
        <v>0</v>
      </c>
      <c r="CL9" s="230">
        <v>0</v>
      </c>
      <c r="CM9" s="230">
        <v>0</v>
      </c>
      <c r="CN9" s="230">
        <v>0</v>
      </c>
      <c r="CO9" s="230">
        <v>0</v>
      </c>
      <c r="CP9" s="230">
        <v>0</v>
      </c>
      <c r="CQ9" s="230">
        <v>0</v>
      </c>
      <c r="CR9" s="230">
        <v>0</v>
      </c>
      <c r="CS9" s="230">
        <v>0</v>
      </c>
      <c r="CT9" s="230">
        <v>0</v>
      </c>
      <c r="CU9" s="230">
        <v>0</v>
      </c>
      <c r="CV9" s="230">
        <v>0</v>
      </c>
      <c r="CW9" s="228">
        <v>0</v>
      </c>
    </row>
    <row r="10" spans="1:101" ht="15.75">
      <c r="A10" s="231" t="s">
        <v>108</v>
      </c>
      <c r="B10" s="232" t="s">
        <v>107</v>
      </c>
      <c r="C10" s="233">
        <v>0</v>
      </c>
      <c r="D10" s="234"/>
      <c r="E10" s="235"/>
      <c r="F10" s="236"/>
      <c r="G10" s="235"/>
      <c r="H10" s="236"/>
      <c r="I10" s="236"/>
      <c r="J10" s="235"/>
      <c r="K10" s="236"/>
      <c r="L10" s="236"/>
      <c r="M10" s="236"/>
      <c r="N10" s="236"/>
      <c r="O10" s="236"/>
      <c r="P10" s="235"/>
      <c r="Q10" s="236"/>
      <c r="R10" s="236"/>
      <c r="S10" s="236"/>
      <c r="T10" s="237"/>
      <c r="U10" s="234"/>
      <c r="V10" s="235"/>
      <c r="W10" s="235"/>
      <c r="X10" s="235"/>
      <c r="Y10" s="235"/>
      <c r="Z10" s="235"/>
      <c r="AA10" s="235"/>
      <c r="AB10" s="235"/>
      <c r="AC10" s="235"/>
      <c r="AD10" s="235"/>
      <c r="AE10" s="235"/>
      <c r="AF10" s="235"/>
      <c r="AG10" s="235"/>
      <c r="AH10" s="235"/>
      <c r="AI10" s="235"/>
      <c r="AJ10" s="235"/>
      <c r="AK10" s="235"/>
      <c r="AL10" s="235"/>
      <c r="AM10" s="235"/>
      <c r="AN10" s="235"/>
      <c r="AO10" s="235"/>
      <c r="AP10" s="235"/>
      <c r="AQ10" s="235"/>
      <c r="AR10" s="237"/>
      <c r="AS10" s="294"/>
      <c r="AT10" s="236"/>
      <c r="AU10" s="236"/>
      <c r="AV10" s="235"/>
      <c r="AW10" s="236"/>
      <c r="AX10" s="236"/>
      <c r="AY10" s="236"/>
      <c r="AZ10" s="236"/>
      <c r="BA10" s="235"/>
      <c r="BB10" s="239"/>
      <c r="BC10" s="234"/>
      <c r="BD10" s="236"/>
      <c r="BE10" s="236"/>
      <c r="BF10" s="236"/>
      <c r="BG10" s="236"/>
      <c r="BH10" s="236"/>
      <c r="BI10" s="236"/>
      <c r="BJ10" s="236"/>
      <c r="BK10" s="236"/>
      <c r="BL10" s="235"/>
      <c r="BM10" s="237"/>
      <c r="BN10" s="234"/>
      <c r="BO10" s="236"/>
      <c r="BP10" s="236"/>
      <c r="BQ10" s="236"/>
      <c r="BR10" s="235"/>
      <c r="BS10" s="236"/>
      <c r="BT10" s="236"/>
      <c r="BU10" s="235"/>
      <c r="BV10" s="236"/>
      <c r="BW10" s="235"/>
      <c r="BX10" s="236"/>
      <c r="BY10" s="236"/>
      <c r="BZ10" s="236"/>
      <c r="CA10" s="236"/>
      <c r="CB10" s="236"/>
      <c r="CC10" s="236"/>
      <c r="CD10" s="235"/>
      <c r="CE10" s="236"/>
      <c r="CF10" s="236"/>
      <c r="CG10" s="236"/>
      <c r="CH10" s="236"/>
      <c r="CI10" s="235"/>
      <c r="CJ10" s="235"/>
      <c r="CK10" s="236"/>
      <c r="CL10" s="236"/>
      <c r="CM10" s="235"/>
      <c r="CN10" s="235"/>
      <c r="CO10" s="235"/>
      <c r="CP10" s="235"/>
      <c r="CQ10" s="235"/>
      <c r="CR10" s="235"/>
      <c r="CS10" s="236"/>
      <c r="CT10" s="236"/>
      <c r="CU10" s="235"/>
      <c r="CV10" s="236"/>
      <c r="CW10" s="237"/>
    </row>
    <row r="11" spans="1:101" ht="15.75">
      <c r="A11" s="231"/>
      <c r="B11" s="232" t="s">
        <v>103</v>
      </c>
      <c r="C11" s="233">
        <v>0</v>
      </c>
      <c r="D11" s="234"/>
      <c r="E11" s="235"/>
      <c r="F11" s="236"/>
      <c r="G11" s="235"/>
      <c r="H11" s="236"/>
      <c r="I11" s="236"/>
      <c r="J11" s="235"/>
      <c r="K11" s="236"/>
      <c r="L11" s="236"/>
      <c r="M11" s="236"/>
      <c r="N11" s="236"/>
      <c r="O11" s="236"/>
      <c r="P11" s="235"/>
      <c r="Q11" s="236"/>
      <c r="R11" s="236"/>
      <c r="S11" s="236"/>
      <c r="T11" s="237"/>
      <c r="U11" s="234"/>
      <c r="V11" s="235"/>
      <c r="W11" s="235"/>
      <c r="X11" s="235"/>
      <c r="Y11" s="235"/>
      <c r="Z11" s="235"/>
      <c r="AA11" s="235"/>
      <c r="AB11" s="235"/>
      <c r="AC11" s="235"/>
      <c r="AD11" s="235"/>
      <c r="AE11" s="235"/>
      <c r="AF11" s="235"/>
      <c r="AG11" s="235"/>
      <c r="AH11" s="235"/>
      <c r="AI11" s="235"/>
      <c r="AJ11" s="235"/>
      <c r="AK11" s="235"/>
      <c r="AL11" s="235"/>
      <c r="AM11" s="235"/>
      <c r="AN11" s="235"/>
      <c r="AO11" s="235"/>
      <c r="AP11" s="235"/>
      <c r="AQ11" s="235"/>
      <c r="AR11" s="237"/>
      <c r="AS11" s="245"/>
      <c r="AT11" s="243"/>
      <c r="AU11" s="243"/>
      <c r="AV11" s="242"/>
      <c r="AW11" s="243"/>
      <c r="AX11" s="243"/>
      <c r="AY11" s="243"/>
      <c r="AZ11" s="243"/>
      <c r="BA11" s="242"/>
      <c r="BB11" s="244"/>
      <c r="BC11" s="234"/>
      <c r="BD11" s="235"/>
      <c r="BE11" s="235"/>
      <c r="BF11" s="235"/>
      <c r="BG11" s="235"/>
      <c r="BH11" s="235"/>
      <c r="BI11" s="235"/>
      <c r="BJ11" s="235"/>
      <c r="BK11" s="235"/>
      <c r="BL11" s="235"/>
      <c r="BM11" s="239"/>
      <c r="BN11" s="234"/>
      <c r="BO11" s="236"/>
      <c r="BP11" s="236"/>
      <c r="BQ11" s="236"/>
      <c r="BR11" s="235"/>
      <c r="BS11" s="236"/>
      <c r="BT11" s="236"/>
      <c r="BU11" s="235"/>
      <c r="BV11" s="236"/>
      <c r="BW11" s="235"/>
      <c r="BX11" s="236"/>
      <c r="BY11" s="236"/>
      <c r="BZ11" s="236"/>
      <c r="CA11" s="236"/>
      <c r="CB11" s="236"/>
      <c r="CC11" s="236"/>
      <c r="CD11" s="246"/>
      <c r="CE11" s="247"/>
      <c r="CF11" s="247"/>
      <c r="CG11" s="247"/>
      <c r="CH11" s="247"/>
      <c r="CI11" s="246"/>
      <c r="CJ11" s="246"/>
      <c r="CK11" s="247"/>
      <c r="CL11" s="247"/>
      <c r="CM11" s="246"/>
      <c r="CN11" s="246"/>
      <c r="CO11" s="246"/>
      <c r="CP11" s="246"/>
      <c r="CQ11" s="246"/>
      <c r="CR11" s="246"/>
      <c r="CS11" s="248"/>
      <c r="CT11" s="248"/>
      <c r="CU11" s="246"/>
      <c r="CV11" s="236"/>
      <c r="CW11" s="237"/>
    </row>
    <row r="12" spans="1:101" ht="15.75">
      <c r="A12" s="231" t="s">
        <v>109</v>
      </c>
      <c r="B12" s="232" t="s">
        <v>107</v>
      </c>
      <c r="C12" s="266">
        <v>7.0000000000000007E-2</v>
      </c>
      <c r="D12" s="249"/>
      <c r="E12" s="250"/>
      <c r="F12" s="248"/>
      <c r="G12" s="250"/>
      <c r="H12" s="248"/>
      <c r="I12" s="248"/>
      <c r="J12" s="250"/>
      <c r="K12" s="248"/>
      <c r="L12" s="248"/>
      <c r="M12" s="248"/>
      <c r="N12" s="248"/>
      <c r="O12" s="248">
        <v>0.01</v>
      </c>
      <c r="P12" s="250"/>
      <c r="Q12" s="248"/>
      <c r="R12" s="248"/>
      <c r="S12" s="248"/>
      <c r="T12" s="237"/>
      <c r="U12" s="249"/>
      <c r="V12" s="250"/>
      <c r="W12" s="250"/>
      <c r="X12" s="250"/>
      <c r="Y12" s="250"/>
      <c r="Z12" s="250"/>
      <c r="AA12" s="250"/>
      <c r="AB12" s="250"/>
      <c r="AC12" s="250"/>
      <c r="AD12" s="250"/>
      <c r="AE12" s="250"/>
      <c r="AF12" s="250"/>
      <c r="AG12" s="250"/>
      <c r="AH12" s="250"/>
      <c r="AI12" s="250"/>
      <c r="AJ12" s="250"/>
      <c r="AK12" s="250"/>
      <c r="AL12" s="250"/>
      <c r="AM12" s="250"/>
      <c r="AN12" s="250"/>
      <c r="AO12" s="250"/>
      <c r="AP12" s="250"/>
      <c r="AQ12" s="250"/>
      <c r="AR12" s="251"/>
      <c r="AS12" s="245"/>
      <c r="AT12" s="243"/>
      <c r="AU12" s="243"/>
      <c r="AV12" s="242"/>
      <c r="AW12" s="243"/>
      <c r="AX12" s="243"/>
      <c r="AY12" s="248">
        <v>0.04</v>
      </c>
      <c r="AZ12" s="248"/>
      <c r="BA12" s="250"/>
      <c r="BB12" s="244"/>
      <c r="BC12" s="249"/>
      <c r="BD12" s="250"/>
      <c r="BE12" s="250"/>
      <c r="BF12" s="250"/>
      <c r="BG12" s="250"/>
      <c r="BH12" s="250"/>
      <c r="BI12" s="250"/>
      <c r="BJ12" s="250"/>
      <c r="BK12" s="250"/>
      <c r="BL12" s="250"/>
      <c r="BM12" s="252"/>
      <c r="BN12" s="249"/>
      <c r="BO12" s="236"/>
      <c r="BP12" s="236">
        <v>0.02</v>
      </c>
      <c r="BQ12" s="236"/>
      <c r="BR12" s="235"/>
      <c r="BS12" s="236"/>
      <c r="BT12" s="236"/>
      <c r="BU12" s="235"/>
      <c r="BV12" s="236"/>
      <c r="BW12" s="235"/>
      <c r="BX12" s="236"/>
      <c r="BY12" s="236"/>
      <c r="BZ12" s="236"/>
      <c r="CA12" s="236"/>
      <c r="CB12" s="236"/>
      <c r="CC12" s="236"/>
      <c r="CD12" s="235"/>
      <c r="CE12" s="236"/>
      <c r="CF12" s="236"/>
      <c r="CG12" s="236"/>
      <c r="CH12" s="236"/>
      <c r="CI12" s="235"/>
      <c r="CJ12" s="235"/>
      <c r="CK12" s="236"/>
      <c r="CL12" s="236"/>
      <c r="CM12" s="235"/>
      <c r="CN12" s="235"/>
      <c r="CO12" s="235"/>
      <c r="CP12" s="235"/>
      <c r="CQ12" s="235"/>
      <c r="CR12" s="235"/>
      <c r="CS12" s="236"/>
      <c r="CT12" s="236"/>
      <c r="CU12" s="235"/>
      <c r="CV12" s="236"/>
      <c r="CW12" s="237"/>
    </row>
    <row r="13" spans="1:101" ht="15.75">
      <c r="A13" s="231"/>
      <c r="B13" s="232" t="s">
        <v>103</v>
      </c>
      <c r="C13" s="233">
        <v>52.639999999999993</v>
      </c>
      <c r="D13" s="245"/>
      <c r="E13" s="242"/>
      <c r="F13" s="242"/>
      <c r="G13" s="242"/>
      <c r="H13" s="242"/>
      <c r="I13" s="242"/>
      <c r="J13" s="242"/>
      <c r="K13" s="242"/>
      <c r="L13" s="242"/>
      <c r="M13" s="242"/>
      <c r="N13" s="242"/>
      <c r="O13" s="242">
        <v>7.52</v>
      </c>
      <c r="P13" s="242"/>
      <c r="Q13" s="242"/>
      <c r="R13" s="242"/>
      <c r="S13" s="242"/>
      <c r="T13" s="244"/>
      <c r="U13" s="245"/>
      <c r="V13" s="242"/>
      <c r="W13" s="242"/>
      <c r="X13" s="242"/>
      <c r="Y13" s="242"/>
      <c r="Z13" s="242"/>
      <c r="AA13" s="242"/>
      <c r="AB13" s="242"/>
      <c r="AC13" s="242"/>
      <c r="AD13" s="242"/>
      <c r="AE13" s="242"/>
      <c r="AF13" s="242"/>
      <c r="AG13" s="242"/>
      <c r="AH13" s="242"/>
      <c r="AI13" s="242"/>
      <c r="AJ13" s="242"/>
      <c r="AK13" s="242"/>
      <c r="AL13" s="242"/>
      <c r="AM13" s="242"/>
      <c r="AN13" s="242"/>
      <c r="AO13" s="242"/>
      <c r="AP13" s="242"/>
      <c r="AQ13" s="242"/>
      <c r="AR13" s="253"/>
      <c r="AS13" s="245"/>
      <c r="AT13" s="242"/>
      <c r="AU13" s="242"/>
      <c r="AV13" s="242"/>
      <c r="AW13" s="242"/>
      <c r="AX13" s="242"/>
      <c r="AY13" s="242">
        <v>30.08</v>
      </c>
      <c r="AZ13" s="242"/>
      <c r="BA13" s="242"/>
      <c r="BB13" s="244"/>
      <c r="BC13" s="245"/>
      <c r="BD13" s="242"/>
      <c r="BE13" s="242"/>
      <c r="BF13" s="242"/>
      <c r="BG13" s="242"/>
      <c r="BH13" s="242"/>
      <c r="BI13" s="242"/>
      <c r="BJ13" s="242"/>
      <c r="BK13" s="242"/>
      <c r="BL13" s="242"/>
      <c r="BM13" s="244"/>
      <c r="BN13" s="245"/>
      <c r="BO13" s="242"/>
      <c r="BP13" s="242">
        <v>15.04</v>
      </c>
      <c r="BQ13" s="242"/>
      <c r="BR13" s="242"/>
      <c r="BS13" s="242"/>
      <c r="BT13" s="242"/>
      <c r="BU13" s="242"/>
      <c r="BV13" s="242"/>
      <c r="BW13" s="242"/>
      <c r="BX13" s="242"/>
      <c r="BY13" s="242"/>
      <c r="BZ13" s="242"/>
      <c r="CA13" s="242"/>
      <c r="CB13" s="242"/>
      <c r="CC13" s="242"/>
      <c r="CD13" s="242"/>
      <c r="CE13" s="242"/>
      <c r="CF13" s="242"/>
      <c r="CG13" s="242"/>
      <c r="CH13" s="242"/>
      <c r="CI13" s="242"/>
      <c r="CJ13" s="242"/>
      <c r="CK13" s="242"/>
      <c r="CL13" s="242"/>
      <c r="CM13" s="242"/>
      <c r="CN13" s="242"/>
      <c r="CO13" s="242"/>
      <c r="CP13" s="242"/>
      <c r="CQ13" s="242"/>
      <c r="CR13" s="242"/>
      <c r="CS13" s="242"/>
      <c r="CT13" s="242"/>
      <c r="CU13" s="242"/>
      <c r="CV13" s="243"/>
      <c r="CW13" s="253"/>
    </row>
    <row r="14" spans="1:101" ht="31.5">
      <c r="A14" s="411" t="s">
        <v>110</v>
      </c>
      <c r="B14" s="232"/>
      <c r="C14" s="233"/>
      <c r="D14" s="245"/>
      <c r="E14" s="242"/>
      <c r="F14" s="242"/>
      <c r="G14" s="242"/>
      <c r="H14" s="242"/>
      <c r="I14" s="242"/>
      <c r="J14" s="242"/>
      <c r="K14" s="242"/>
      <c r="L14" s="242"/>
      <c r="M14" s="242"/>
      <c r="N14" s="242"/>
      <c r="O14" s="242"/>
      <c r="P14" s="242"/>
      <c r="Q14" s="242"/>
      <c r="R14" s="242"/>
      <c r="S14" s="242"/>
      <c r="T14" s="244"/>
      <c r="U14" s="245"/>
      <c r="V14" s="242"/>
      <c r="W14" s="242"/>
      <c r="X14" s="242"/>
      <c r="Y14" s="242"/>
      <c r="Z14" s="242"/>
      <c r="AA14" s="242"/>
      <c r="AB14" s="242"/>
      <c r="AC14" s="242"/>
      <c r="AD14" s="242"/>
      <c r="AE14" s="242"/>
      <c r="AF14" s="242"/>
      <c r="AG14" s="242"/>
      <c r="AH14" s="242"/>
      <c r="AI14" s="242"/>
      <c r="AJ14" s="242"/>
      <c r="AK14" s="242"/>
      <c r="AL14" s="242"/>
      <c r="AM14" s="242"/>
      <c r="AN14" s="242"/>
      <c r="AO14" s="242"/>
      <c r="AP14" s="242"/>
      <c r="AQ14" s="242"/>
      <c r="AR14" s="253"/>
      <c r="AS14" s="245"/>
      <c r="AT14" s="242"/>
      <c r="AU14" s="242"/>
      <c r="AV14" s="242"/>
      <c r="AW14" s="242"/>
      <c r="AX14" s="242"/>
      <c r="AY14" s="242"/>
      <c r="AZ14" s="242"/>
      <c r="BA14" s="242"/>
      <c r="BB14" s="244"/>
      <c r="BC14" s="245"/>
      <c r="BD14" s="242"/>
      <c r="BE14" s="242"/>
      <c r="BF14" s="242"/>
      <c r="BG14" s="242"/>
      <c r="BH14" s="242"/>
      <c r="BI14" s="242"/>
      <c r="BJ14" s="242"/>
      <c r="BK14" s="242"/>
      <c r="BL14" s="242"/>
      <c r="BM14" s="244"/>
      <c r="BN14" s="245"/>
      <c r="BO14" s="242"/>
      <c r="BP14" s="242"/>
      <c r="BQ14" s="242"/>
      <c r="BR14" s="242"/>
      <c r="BS14" s="242"/>
      <c r="BT14" s="242"/>
      <c r="BU14" s="242"/>
      <c r="BV14" s="242"/>
      <c r="BW14" s="242"/>
      <c r="BX14" s="242"/>
      <c r="BY14" s="242"/>
      <c r="BZ14" s="242"/>
      <c r="CA14" s="242"/>
      <c r="CB14" s="242"/>
      <c r="CC14" s="242"/>
      <c r="CD14" s="242"/>
      <c r="CE14" s="242"/>
      <c r="CF14" s="242"/>
      <c r="CG14" s="242"/>
      <c r="CH14" s="242"/>
      <c r="CI14" s="242"/>
      <c r="CJ14" s="242"/>
      <c r="CK14" s="242"/>
      <c r="CL14" s="242"/>
      <c r="CM14" s="242"/>
      <c r="CN14" s="242"/>
      <c r="CO14" s="242"/>
      <c r="CP14" s="242"/>
      <c r="CQ14" s="242"/>
      <c r="CR14" s="242"/>
      <c r="CS14" s="242"/>
      <c r="CT14" s="242"/>
      <c r="CU14" s="242"/>
      <c r="CV14" s="243"/>
      <c r="CW14" s="253"/>
    </row>
    <row r="15" spans="1:101" ht="31.5">
      <c r="A15" s="410" t="s">
        <v>111</v>
      </c>
      <c r="B15" s="236" t="s">
        <v>112</v>
      </c>
      <c r="C15" s="233">
        <v>0</v>
      </c>
      <c r="D15" s="249"/>
      <c r="E15" s="250"/>
      <c r="F15" s="257"/>
      <c r="G15" s="250"/>
      <c r="H15" s="257"/>
      <c r="I15" s="257"/>
      <c r="J15" s="250"/>
      <c r="K15" s="257"/>
      <c r="L15" s="257"/>
      <c r="M15" s="257"/>
      <c r="N15" s="257"/>
      <c r="O15" s="257"/>
      <c r="P15" s="250"/>
      <c r="Q15" s="250"/>
      <c r="R15" s="250"/>
      <c r="S15" s="250"/>
      <c r="T15" s="252"/>
      <c r="U15" s="249"/>
      <c r="V15" s="250"/>
      <c r="W15" s="250"/>
      <c r="X15" s="250"/>
      <c r="Y15" s="250"/>
      <c r="Z15" s="250"/>
      <c r="AA15" s="250"/>
      <c r="AB15" s="250"/>
      <c r="AC15" s="250"/>
      <c r="AD15" s="250"/>
      <c r="AE15" s="250"/>
      <c r="AF15" s="250"/>
      <c r="AG15" s="250"/>
      <c r="AH15" s="250"/>
      <c r="AI15" s="250"/>
      <c r="AJ15" s="250"/>
      <c r="AK15" s="250"/>
      <c r="AL15" s="250"/>
      <c r="AM15" s="250"/>
      <c r="AN15" s="250"/>
      <c r="AO15" s="250"/>
      <c r="AP15" s="250"/>
      <c r="AQ15" s="250"/>
      <c r="AR15" s="251"/>
      <c r="AS15" s="249"/>
      <c r="AT15" s="250"/>
      <c r="AU15" s="250"/>
      <c r="AV15" s="250"/>
      <c r="AW15" s="250"/>
      <c r="AX15" s="250"/>
      <c r="AY15" s="250"/>
      <c r="AZ15" s="250"/>
      <c r="BA15" s="250"/>
      <c r="BB15" s="252"/>
      <c r="BC15" s="249"/>
      <c r="BD15" s="250"/>
      <c r="BE15" s="250"/>
      <c r="BF15" s="250"/>
      <c r="BG15" s="250"/>
      <c r="BH15" s="250"/>
      <c r="BI15" s="250"/>
      <c r="BJ15" s="250"/>
      <c r="BK15" s="250"/>
      <c r="BL15" s="250"/>
      <c r="BM15" s="252"/>
      <c r="BN15" s="234"/>
      <c r="BO15" s="235"/>
      <c r="BP15" s="235"/>
      <c r="BQ15" s="235"/>
      <c r="BR15" s="235"/>
      <c r="BS15" s="235"/>
      <c r="BT15" s="250"/>
      <c r="BU15" s="235"/>
      <c r="BV15" s="235"/>
      <c r="BW15" s="235"/>
      <c r="BX15" s="235"/>
      <c r="BY15" s="235"/>
      <c r="BZ15" s="235"/>
      <c r="CA15" s="235"/>
      <c r="CB15" s="235"/>
      <c r="CC15" s="235"/>
      <c r="CD15" s="235"/>
      <c r="CE15" s="235"/>
      <c r="CF15" s="235"/>
      <c r="CG15" s="235"/>
      <c r="CH15" s="235"/>
      <c r="CI15" s="235"/>
      <c r="CJ15" s="235"/>
      <c r="CK15" s="235"/>
      <c r="CL15" s="235"/>
      <c r="CM15" s="235"/>
      <c r="CN15" s="235"/>
      <c r="CO15" s="235"/>
      <c r="CP15" s="235"/>
      <c r="CQ15" s="235"/>
      <c r="CR15" s="235"/>
      <c r="CS15" s="235"/>
      <c r="CT15" s="235"/>
      <c r="CU15" s="235"/>
      <c r="CV15" s="236"/>
      <c r="CW15" s="237"/>
    </row>
    <row r="16" spans="1:101" ht="15.75">
      <c r="A16" s="410" t="s">
        <v>113</v>
      </c>
      <c r="B16" s="236" t="s">
        <v>103</v>
      </c>
      <c r="C16" s="233">
        <v>0</v>
      </c>
      <c r="D16" s="249"/>
      <c r="E16" s="250"/>
      <c r="F16" s="257"/>
      <c r="G16" s="250"/>
      <c r="H16" s="257"/>
      <c r="I16" s="257"/>
      <c r="J16" s="250"/>
      <c r="K16" s="257"/>
      <c r="L16" s="257"/>
      <c r="M16" s="257"/>
      <c r="N16" s="257"/>
      <c r="O16" s="257"/>
      <c r="P16" s="250"/>
      <c r="Q16" s="250"/>
      <c r="R16" s="250"/>
      <c r="S16" s="250"/>
      <c r="T16" s="252"/>
      <c r="U16" s="249"/>
      <c r="V16" s="250"/>
      <c r="W16" s="250"/>
      <c r="X16" s="250"/>
      <c r="Y16" s="250"/>
      <c r="Z16" s="250"/>
      <c r="AA16" s="250"/>
      <c r="AB16" s="250"/>
      <c r="AC16" s="250"/>
      <c r="AD16" s="250"/>
      <c r="AE16" s="250"/>
      <c r="AF16" s="250"/>
      <c r="AG16" s="250"/>
      <c r="AH16" s="250"/>
      <c r="AI16" s="250"/>
      <c r="AJ16" s="250"/>
      <c r="AK16" s="250"/>
      <c r="AL16" s="250"/>
      <c r="AM16" s="250"/>
      <c r="AN16" s="250"/>
      <c r="AO16" s="250"/>
      <c r="AP16" s="250"/>
      <c r="AQ16" s="250"/>
      <c r="AR16" s="251"/>
      <c r="AS16" s="249"/>
      <c r="AT16" s="250"/>
      <c r="AU16" s="250"/>
      <c r="AV16" s="250"/>
      <c r="AW16" s="250"/>
      <c r="AX16" s="250"/>
      <c r="AY16" s="250"/>
      <c r="AZ16" s="250"/>
      <c r="BA16" s="250"/>
      <c r="BB16" s="252"/>
      <c r="BC16" s="249"/>
      <c r="BD16" s="250"/>
      <c r="BE16" s="250"/>
      <c r="BF16" s="250"/>
      <c r="BG16" s="250"/>
      <c r="BH16" s="250"/>
      <c r="BI16" s="250"/>
      <c r="BJ16" s="250"/>
      <c r="BK16" s="250"/>
      <c r="BL16" s="250"/>
      <c r="BM16" s="252"/>
      <c r="BN16" s="234"/>
      <c r="BO16" s="235"/>
      <c r="BP16" s="235"/>
      <c r="BQ16" s="235"/>
      <c r="BR16" s="235"/>
      <c r="BS16" s="235"/>
      <c r="BT16" s="250"/>
      <c r="BU16" s="235"/>
      <c r="BV16" s="235"/>
      <c r="BW16" s="235"/>
      <c r="BX16" s="235"/>
      <c r="BY16" s="235"/>
      <c r="BZ16" s="235"/>
      <c r="CA16" s="235"/>
      <c r="CB16" s="235"/>
      <c r="CC16" s="235"/>
      <c r="CD16" s="235"/>
      <c r="CE16" s="235"/>
      <c r="CF16" s="235"/>
      <c r="CG16" s="235"/>
      <c r="CH16" s="235"/>
      <c r="CI16" s="235"/>
      <c r="CJ16" s="235"/>
      <c r="CK16" s="235"/>
      <c r="CL16" s="235"/>
      <c r="CM16" s="235"/>
      <c r="CN16" s="235"/>
      <c r="CO16" s="235"/>
      <c r="CP16" s="235"/>
      <c r="CQ16" s="235"/>
      <c r="CR16" s="235"/>
      <c r="CS16" s="235"/>
      <c r="CT16" s="235"/>
      <c r="CU16" s="235"/>
      <c r="CV16" s="236"/>
      <c r="CW16" s="237"/>
    </row>
    <row r="17" spans="1:101" ht="15.75">
      <c r="A17" s="411" t="s">
        <v>114</v>
      </c>
      <c r="B17" s="236" t="s">
        <v>115</v>
      </c>
      <c r="C17" s="233">
        <v>0</v>
      </c>
      <c r="D17" s="249"/>
      <c r="E17" s="250"/>
      <c r="F17" s="257"/>
      <c r="G17" s="250"/>
      <c r="H17" s="257"/>
      <c r="I17" s="257"/>
      <c r="J17" s="250"/>
      <c r="K17" s="257"/>
      <c r="L17" s="257"/>
      <c r="M17" s="257"/>
      <c r="N17" s="257"/>
      <c r="O17" s="257"/>
      <c r="P17" s="250"/>
      <c r="Q17" s="250"/>
      <c r="R17" s="250"/>
      <c r="S17" s="250"/>
      <c r="T17" s="252"/>
      <c r="U17" s="249"/>
      <c r="V17" s="250"/>
      <c r="W17" s="250"/>
      <c r="X17" s="250"/>
      <c r="Y17" s="250"/>
      <c r="Z17" s="250"/>
      <c r="AA17" s="250"/>
      <c r="AB17" s="250"/>
      <c r="AC17" s="250"/>
      <c r="AD17" s="250"/>
      <c r="AE17" s="250"/>
      <c r="AF17" s="250"/>
      <c r="AG17" s="250"/>
      <c r="AH17" s="250"/>
      <c r="AI17" s="250"/>
      <c r="AJ17" s="250"/>
      <c r="AK17" s="250"/>
      <c r="AL17" s="250"/>
      <c r="AM17" s="250"/>
      <c r="AN17" s="250"/>
      <c r="AO17" s="250"/>
      <c r="AP17" s="250"/>
      <c r="AQ17" s="250"/>
      <c r="AR17" s="251"/>
      <c r="AS17" s="249"/>
      <c r="AT17" s="250"/>
      <c r="AU17" s="250"/>
      <c r="AV17" s="250"/>
      <c r="AW17" s="250"/>
      <c r="AX17" s="250"/>
      <c r="AY17" s="250"/>
      <c r="AZ17" s="250"/>
      <c r="BA17" s="250"/>
      <c r="BB17" s="252"/>
      <c r="BC17" s="249"/>
      <c r="BD17" s="250"/>
      <c r="BE17" s="250"/>
      <c r="BF17" s="250"/>
      <c r="BG17" s="250"/>
      <c r="BH17" s="250"/>
      <c r="BI17" s="250"/>
      <c r="BJ17" s="250"/>
      <c r="BK17" s="250"/>
      <c r="BL17" s="250"/>
      <c r="BM17" s="252"/>
      <c r="BN17" s="234"/>
      <c r="BO17" s="235"/>
      <c r="BP17" s="235"/>
      <c r="BQ17" s="235"/>
      <c r="BR17" s="235"/>
      <c r="BS17" s="235"/>
      <c r="BT17" s="250"/>
      <c r="BU17" s="235"/>
      <c r="BV17" s="235"/>
      <c r="BW17" s="235"/>
      <c r="BX17" s="235"/>
      <c r="BY17" s="235"/>
      <c r="BZ17" s="235"/>
      <c r="CA17" s="235"/>
      <c r="CB17" s="235"/>
      <c r="CC17" s="235"/>
      <c r="CD17" s="235"/>
      <c r="CE17" s="235"/>
      <c r="CF17" s="235"/>
      <c r="CG17" s="235"/>
      <c r="CH17" s="235"/>
      <c r="CI17" s="235"/>
      <c r="CJ17" s="235"/>
      <c r="CK17" s="235"/>
      <c r="CL17" s="235"/>
      <c r="CM17" s="235"/>
      <c r="CN17" s="235"/>
      <c r="CO17" s="235"/>
      <c r="CP17" s="235"/>
      <c r="CQ17" s="235"/>
      <c r="CR17" s="235"/>
      <c r="CS17" s="235"/>
      <c r="CT17" s="235"/>
      <c r="CU17" s="235"/>
      <c r="CV17" s="236"/>
      <c r="CW17" s="237"/>
    </row>
    <row r="18" spans="1:101" ht="15.75">
      <c r="A18" s="411"/>
      <c r="B18" s="236" t="s">
        <v>103</v>
      </c>
      <c r="C18" s="233">
        <v>0</v>
      </c>
      <c r="D18" s="249"/>
      <c r="E18" s="250"/>
      <c r="F18" s="257"/>
      <c r="G18" s="250"/>
      <c r="H18" s="257"/>
      <c r="I18" s="257"/>
      <c r="J18" s="250"/>
      <c r="K18" s="257"/>
      <c r="L18" s="257"/>
      <c r="M18" s="257"/>
      <c r="N18" s="257"/>
      <c r="O18" s="257"/>
      <c r="P18" s="250"/>
      <c r="Q18" s="250"/>
      <c r="R18" s="250"/>
      <c r="S18" s="250"/>
      <c r="T18" s="252"/>
      <c r="U18" s="249"/>
      <c r="V18" s="250"/>
      <c r="W18" s="250"/>
      <c r="X18" s="250"/>
      <c r="Y18" s="250"/>
      <c r="Z18" s="250"/>
      <c r="AA18" s="250"/>
      <c r="AB18" s="250"/>
      <c r="AC18" s="250"/>
      <c r="AD18" s="250"/>
      <c r="AE18" s="250"/>
      <c r="AF18" s="250"/>
      <c r="AG18" s="250"/>
      <c r="AH18" s="250"/>
      <c r="AI18" s="250"/>
      <c r="AJ18" s="250"/>
      <c r="AK18" s="250"/>
      <c r="AL18" s="250"/>
      <c r="AM18" s="250"/>
      <c r="AN18" s="250"/>
      <c r="AO18" s="250"/>
      <c r="AP18" s="250"/>
      <c r="AQ18" s="250"/>
      <c r="AR18" s="251"/>
      <c r="AS18" s="249"/>
      <c r="AT18" s="250"/>
      <c r="AU18" s="250"/>
      <c r="AV18" s="250"/>
      <c r="AW18" s="250"/>
      <c r="AX18" s="250"/>
      <c r="AY18" s="250"/>
      <c r="AZ18" s="250"/>
      <c r="BA18" s="250"/>
      <c r="BB18" s="252"/>
      <c r="BC18" s="249"/>
      <c r="BD18" s="250"/>
      <c r="BE18" s="250"/>
      <c r="BF18" s="250"/>
      <c r="BG18" s="250"/>
      <c r="BH18" s="250"/>
      <c r="BI18" s="250"/>
      <c r="BJ18" s="250"/>
      <c r="BK18" s="250"/>
      <c r="BL18" s="250"/>
      <c r="BM18" s="252"/>
      <c r="BN18" s="234"/>
      <c r="BO18" s="235"/>
      <c r="BP18" s="235"/>
      <c r="BQ18" s="235"/>
      <c r="BR18" s="235"/>
      <c r="BS18" s="235"/>
      <c r="BT18" s="250"/>
      <c r="BU18" s="235"/>
      <c r="BV18" s="235"/>
      <c r="BW18" s="235"/>
      <c r="BX18" s="235"/>
      <c r="BY18" s="235"/>
      <c r="BZ18" s="235"/>
      <c r="CA18" s="235"/>
      <c r="CB18" s="235"/>
      <c r="CC18" s="235"/>
      <c r="CD18" s="235"/>
      <c r="CE18" s="235"/>
      <c r="CF18" s="235"/>
      <c r="CG18" s="235"/>
      <c r="CH18" s="235"/>
      <c r="CI18" s="235"/>
      <c r="CJ18" s="235"/>
      <c r="CK18" s="235"/>
      <c r="CL18" s="235"/>
      <c r="CM18" s="235"/>
      <c r="CN18" s="235"/>
      <c r="CO18" s="235"/>
      <c r="CP18" s="235"/>
      <c r="CQ18" s="235"/>
      <c r="CR18" s="235"/>
      <c r="CS18" s="235"/>
      <c r="CT18" s="235"/>
      <c r="CU18" s="235"/>
      <c r="CV18" s="236"/>
      <c r="CW18" s="237"/>
    </row>
    <row r="19" spans="1:101" ht="31.5">
      <c r="A19" s="411" t="s">
        <v>116</v>
      </c>
      <c r="B19" s="236" t="s">
        <v>117</v>
      </c>
      <c r="C19" s="233">
        <v>0</v>
      </c>
      <c r="D19" s="249"/>
      <c r="E19" s="250"/>
      <c r="F19" s="257"/>
      <c r="G19" s="250"/>
      <c r="H19" s="257"/>
      <c r="I19" s="257"/>
      <c r="J19" s="250"/>
      <c r="K19" s="257"/>
      <c r="L19" s="257"/>
      <c r="M19" s="257"/>
      <c r="N19" s="257"/>
      <c r="O19" s="257"/>
      <c r="P19" s="250"/>
      <c r="Q19" s="250"/>
      <c r="R19" s="250"/>
      <c r="S19" s="250"/>
      <c r="T19" s="252"/>
      <c r="U19" s="249"/>
      <c r="V19" s="250"/>
      <c r="W19" s="250"/>
      <c r="X19" s="250"/>
      <c r="Y19" s="250"/>
      <c r="Z19" s="250"/>
      <c r="AA19" s="250"/>
      <c r="AB19" s="250"/>
      <c r="AC19" s="250"/>
      <c r="AD19" s="250"/>
      <c r="AE19" s="250"/>
      <c r="AF19" s="250"/>
      <c r="AG19" s="250"/>
      <c r="AH19" s="250"/>
      <c r="AI19" s="250"/>
      <c r="AJ19" s="250"/>
      <c r="AK19" s="250"/>
      <c r="AL19" s="250"/>
      <c r="AM19" s="250"/>
      <c r="AN19" s="250"/>
      <c r="AO19" s="250"/>
      <c r="AP19" s="250"/>
      <c r="AQ19" s="250"/>
      <c r="AR19" s="251"/>
      <c r="AS19" s="249"/>
      <c r="AT19" s="250"/>
      <c r="AU19" s="250"/>
      <c r="AV19" s="250"/>
      <c r="AW19" s="250"/>
      <c r="AX19" s="250"/>
      <c r="AY19" s="250"/>
      <c r="AZ19" s="250"/>
      <c r="BA19" s="250"/>
      <c r="BB19" s="252"/>
      <c r="BC19" s="249"/>
      <c r="BD19" s="250"/>
      <c r="BE19" s="250"/>
      <c r="BF19" s="250"/>
      <c r="BG19" s="250"/>
      <c r="BH19" s="250"/>
      <c r="BI19" s="250"/>
      <c r="BJ19" s="250"/>
      <c r="BK19" s="250"/>
      <c r="BL19" s="250"/>
      <c r="BM19" s="252"/>
      <c r="BN19" s="234"/>
      <c r="BO19" s="235"/>
      <c r="BP19" s="235"/>
      <c r="BQ19" s="235"/>
      <c r="BR19" s="235"/>
      <c r="BS19" s="235"/>
      <c r="BT19" s="250"/>
      <c r="BU19" s="235"/>
      <c r="BV19" s="235"/>
      <c r="BW19" s="235"/>
      <c r="BX19" s="235"/>
      <c r="BY19" s="235"/>
      <c r="BZ19" s="235"/>
      <c r="CA19" s="235"/>
      <c r="CB19" s="235"/>
      <c r="CC19" s="235"/>
      <c r="CD19" s="235"/>
      <c r="CE19" s="235"/>
      <c r="CF19" s="235"/>
      <c r="CG19" s="235"/>
      <c r="CH19" s="235"/>
      <c r="CI19" s="235"/>
      <c r="CJ19" s="235"/>
      <c r="CK19" s="235"/>
      <c r="CL19" s="235"/>
      <c r="CM19" s="235"/>
      <c r="CN19" s="235"/>
      <c r="CO19" s="235"/>
      <c r="CP19" s="235"/>
      <c r="CQ19" s="235"/>
      <c r="CR19" s="235"/>
      <c r="CS19" s="235"/>
      <c r="CT19" s="235"/>
      <c r="CU19" s="235"/>
      <c r="CV19" s="236"/>
      <c r="CW19" s="237"/>
    </row>
    <row r="20" spans="1:101" ht="15.75">
      <c r="A20" s="411" t="s">
        <v>118</v>
      </c>
      <c r="B20" s="236" t="s">
        <v>103</v>
      </c>
      <c r="C20" s="233">
        <v>0</v>
      </c>
      <c r="D20" s="249"/>
      <c r="E20" s="250"/>
      <c r="F20" s="257"/>
      <c r="G20" s="250"/>
      <c r="H20" s="257"/>
      <c r="I20" s="257"/>
      <c r="J20" s="250"/>
      <c r="K20" s="257"/>
      <c r="L20" s="257"/>
      <c r="M20" s="257"/>
      <c r="N20" s="257"/>
      <c r="O20" s="257"/>
      <c r="P20" s="250"/>
      <c r="Q20" s="250"/>
      <c r="R20" s="250"/>
      <c r="S20" s="250"/>
      <c r="T20" s="252"/>
      <c r="U20" s="249"/>
      <c r="V20" s="250"/>
      <c r="W20" s="250"/>
      <c r="X20" s="250"/>
      <c r="Y20" s="250"/>
      <c r="Z20" s="250"/>
      <c r="AA20" s="250"/>
      <c r="AB20" s="250"/>
      <c r="AC20" s="250"/>
      <c r="AD20" s="250"/>
      <c r="AE20" s="250"/>
      <c r="AF20" s="250"/>
      <c r="AG20" s="250"/>
      <c r="AH20" s="250"/>
      <c r="AI20" s="250"/>
      <c r="AJ20" s="250"/>
      <c r="AK20" s="250"/>
      <c r="AL20" s="250"/>
      <c r="AM20" s="250"/>
      <c r="AN20" s="250"/>
      <c r="AO20" s="250"/>
      <c r="AP20" s="250"/>
      <c r="AQ20" s="250"/>
      <c r="AR20" s="251"/>
      <c r="AS20" s="249"/>
      <c r="AT20" s="250"/>
      <c r="AU20" s="250"/>
      <c r="AV20" s="250"/>
      <c r="AW20" s="250"/>
      <c r="AX20" s="250"/>
      <c r="AY20" s="250"/>
      <c r="AZ20" s="250"/>
      <c r="BA20" s="250"/>
      <c r="BB20" s="252"/>
      <c r="BC20" s="249"/>
      <c r="BD20" s="250"/>
      <c r="BE20" s="250"/>
      <c r="BF20" s="250"/>
      <c r="BG20" s="250"/>
      <c r="BH20" s="250"/>
      <c r="BI20" s="250"/>
      <c r="BJ20" s="250"/>
      <c r="BK20" s="250"/>
      <c r="BL20" s="250"/>
      <c r="BM20" s="252"/>
      <c r="BN20" s="234"/>
      <c r="BO20" s="235"/>
      <c r="BP20" s="235"/>
      <c r="BQ20" s="235"/>
      <c r="BR20" s="235"/>
      <c r="BS20" s="235"/>
      <c r="BT20" s="250"/>
      <c r="BU20" s="235"/>
      <c r="BV20" s="235"/>
      <c r="BW20" s="235"/>
      <c r="BX20" s="235"/>
      <c r="BY20" s="235"/>
      <c r="BZ20" s="235"/>
      <c r="CA20" s="235"/>
      <c r="CB20" s="235"/>
      <c r="CC20" s="235"/>
      <c r="CD20" s="235"/>
      <c r="CE20" s="235"/>
      <c r="CF20" s="235"/>
      <c r="CG20" s="235"/>
      <c r="CH20" s="235"/>
      <c r="CI20" s="235"/>
      <c r="CJ20" s="235"/>
      <c r="CK20" s="235"/>
      <c r="CL20" s="235"/>
      <c r="CM20" s="235"/>
      <c r="CN20" s="235"/>
      <c r="CO20" s="235"/>
      <c r="CP20" s="235"/>
      <c r="CQ20" s="235"/>
      <c r="CR20" s="235"/>
      <c r="CS20" s="235"/>
      <c r="CT20" s="235"/>
      <c r="CU20" s="235"/>
      <c r="CV20" s="236"/>
      <c r="CW20" s="237"/>
    </row>
    <row r="21" spans="1:101" ht="31.5">
      <c r="A21" s="411" t="s">
        <v>119</v>
      </c>
      <c r="B21" s="236" t="s">
        <v>117</v>
      </c>
      <c r="C21" s="233">
        <v>0</v>
      </c>
      <c r="D21" s="249"/>
      <c r="E21" s="250"/>
      <c r="F21" s="257"/>
      <c r="G21" s="250"/>
      <c r="H21" s="257"/>
      <c r="I21" s="257"/>
      <c r="J21" s="250"/>
      <c r="K21" s="257"/>
      <c r="L21" s="257"/>
      <c r="M21" s="257"/>
      <c r="N21" s="257"/>
      <c r="O21" s="257"/>
      <c r="P21" s="250"/>
      <c r="Q21" s="250"/>
      <c r="R21" s="250"/>
      <c r="S21" s="250"/>
      <c r="T21" s="252"/>
      <c r="U21" s="249"/>
      <c r="V21" s="250"/>
      <c r="W21" s="250"/>
      <c r="X21" s="250"/>
      <c r="Y21" s="250"/>
      <c r="Z21" s="250"/>
      <c r="AA21" s="250"/>
      <c r="AB21" s="250"/>
      <c r="AC21" s="250"/>
      <c r="AD21" s="250"/>
      <c r="AE21" s="250"/>
      <c r="AF21" s="250"/>
      <c r="AG21" s="250"/>
      <c r="AH21" s="250"/>
      <c r="AI21" s="250"/>
      <c r="AJ21" s="250"/>
      <c r="AK21" s="250"/>
      <c r="AL21" s="250"/>
      <c r="AM21" s="250"/>
      <c r="AN21" s="250"/>
      <c r="AO21" s="250"/>
      <c r="AP21" s="250"/>
      <c r="AQ21" s="250"/>
      <c r="AR21" s="251"/>
      <c r="AS21" s="249"/>
      <c r="AT21" s="250"/>
      <c r="AU21" s="250"/>
      <c r="AV21" s="250"/>
      <c r="AW21" s="250"/>
      <c r="AX21" s="250"/>
      <c r="AY21" s="250"/>
      <c r="AZ21" s="250"/>
      <c r="BA21" s="250"/>
      <c r="BB21" s="252"/>
      <c r="BC21" s="249"/>
      <c r="BD21" s="250"/>
      <c r="BE21" s="250"/>
      <c r="BF21" s="250"/>
      <c r="BG21" s="250"/>
      <c r="BH21" s="250"/>
      <c r="BI21" s="250"/>
      <c r="BJ21" s="250"/>
      <c r="BK21" s="250"/>
      <c r="BL21" s="250"/>
      <c r="BM21" s="252"/>
      <c r="BN21" s="234"/>
      <c r="BO21" s="235"/>
      <c r="BP21" s="235"/>
      <c r="BQ21" s="235"/>
      <c r="BR21" s="235"/>
      <c r="BS21" s="235"/>
      <c r="BT21" s="250"/>
      <c r="BU21" s="235"/>
      <c r="BV21" s="235"/>
      <c r="BW21" s="235"/>
      <c r="BX21" s="235"/>
      <c r="BY21" s="235"/>
      <c r="BZ21" s="235"/>
      <c r="CA21" s="235"/>
      <c r="CB21" s="235"/>
      <c r="CC21" s="235"/>
      <c r="CD21" s="235"/>
      <c r="CE21" s="235"/>
      <c r="CF21" s="235"/>
      <c r="CG21" s="235"/>
      <c r="CH21" s="235"/>
      <c r="CI21" s="235"/>
      <c r="CJ21" s="235"/>
      <c r="CK21" s="235"/>
      <c r="CL21" s="235"/>
      <c r="CM21" s="235"/>
      <c r="CN21" s="235"/>
      <c r="CO21" s="235"/>
      <c r="CP21" s="235"/>
      <c r="CQ21" s="235"/>
      <c r="CR21" s="235"/>
      <c r="CS21" s="235"/>
      <c r="CT21" s="235"/>
      <c r="CU21" s="235"/>
      <c r="CV21" s="236"/>
      <c r="CW21" s="237"/>
    </row>
    <row r="22" spans="1:101" ht="15.75">
      <c r="A22" s="411" t="s">
        <v>120</v>
      </c>
      <c r="B22" s="236" t="s">
        <v>103</v>
      </c>
      <c r="C22" s="233">
        <v>0</v>
      </c>
      <c r="D22" s="249"/>
      <c r="E22" s="250"/>
      <c r="F22" s="257"/>
      <c r="G22" s="250"/>
      <c r="H22" s="257"/>
      <c r="I22" s="257"/>
      <c r="J22" s="250"/>
      <c r="K22" s="257"/>
      <c r="L22" s="257"/>
      <c r="M22" s="257"/>
      <c r="N22" s="257"/>
      <c r="O22" s="257"/>
      <c r="P22" s="250"/>
      <c r="Q22" s="250"/>
      <c r="R22" s="250"/>
      <c r="S22" s="250"/>
      <c r="T22" s="252"/>
      <c r="U22" s="249"/>
      <c r="V22" s="250"/>
      <c r="W22" s="250"/>
      <c r="X22" s="250"/>
      <c r="Y22" s="250"/>
      <c r="Z22" s="250"/>
      <c r="AA22" s="250"/>
      <c r="AB22" s="250"/>
      <c r="AC22" s="250"/>
      <c r="AD22" s="250"/>
      <c r="AE22" s="250"/>
      <c r="AF22" s="250"/>
      <c r="AG22" s="250"/>
      <c r="AH22" s="250"/>
      <c r="AI22" s="250"/>
      <c r="AJ22" s="250"/>
      <c r="AK22" s="250"/>
      <c r="AL22" s="250"/>
      <c r="AM22" s="250"/>
      <c r="AN22" s="250"/>
      <c r="AO22" s="250"/>
      <c r="AP22" s="250"/>
      <c r="AQ22" s="250"/>
      <c r="AR22" s="251"/>
      <c r="AS22" s="249"/>
      <c r="AT22" s="250"/>
      <c r="AU22" s="250"/>
      <c r="AV22" s="250"/>
      <c r="AW22" s="250"/>
      <c r="AX22" s="250"/>
      <c r="AY22" s="250"/>
      <c r="AZ22" s="250"/>
      <c r="BA22" s="250"/>
      <c r="BB22" s="252"/>
      <c r="BC22" s="249"/>
      <c r="BD22" s="250"/>
      <c r="BE22" s="250"/>
      <c r="BF22" s="250"/>
      <c r="BG22" s="250"/>
      <c r="BH22" s="250"/>
      <c r="BI22" s="250"/>
      <c r="BJ22" s="250"/>
      <c r="BK22" s="250"/>
      <c r="BL22" s="250"/>
      <c r="BM22" s="252"/>
      <c r="BN22" s="234"/>
      <c r="BO22" s="235"/>
      <c r="BP22" s="235"/>
      <c r="BQ22" s="235"/>
      <c r="BR22" s="235"/>
      <c r="BS22" s="235"/>
      <c r="BT22" s="250"/>
      <c r="BU22" s="235"/>
      <c r="BV22" s="235"/>
      <c r="BW22" s="235"/>
      <c r="BX22" s="235"/>
      <c r="BY22" s="235"/>
      <c r="BZ22" s="235"/>
      <c r="CA22" s="235"/>
      <c r="CB22" s="235"/>
      <c r="CC22" s="235"/>
      <c r="CD22" s="235"/>
      <c r="CE22" s="235"/>
      <c r="CF22" s="235"/>
      <c r="CG22" s="235"/>
      <c r="CH22" s="235"/>
      <c r="CI22" s="235"/>
      <c r="CJ22" s="235"/>
      <c r="CK22" s="235"/>
      <c r="CL22" s="235"/>
      <c r="CM22" s="235"/>
      <c r="CN22" s="235"/>
      <c r="CO22" s="235"/>
      <c r="CP22" s="235"/>
      <c r="CQ22" s="235"/>
      <c r="CR22" s="235"/>
      <c r="CS22" s="235"/>
      <c r="CT22" s="235"/>
      <c r="CU22" s="235"/>
      <c r="CV22" s="236"/>
      <c r="CW22" s="237"/>
    </row>
    <row r="23" spans="1:101" ht="15.75">
      <c r="A23" s="411" t="s">
        <v>121</v>
      </c>
      <c r="B23" s="236" t="s">
        <v>122</v>
      </c>
      <c r="C23" s="233">
        <v>0</v>
      </c>
      <c r="D23" s="249"/>
      <c r="E23" s="250"/>
      <c r="F23" s="257"/>
      <c r="G23" s="250"/>
      <c r="H23" s="257"/>
      <c r="I23" s="257"/>
      <c r="J23" s="250"/>
      <c r="K23" s="257"/>
      <c r="L23" s="257"/>
      <c r="M23" s="257"/>
      <c r="N23" s="257"/>
      <c r="O23" s="257"/>
      <c r="P23" s="250"/>
      <c r="Q23" s="250"/>
      <c r="R23" s="250"/>
      <c r="S23" s="250"/>
      <c r="T23" s="252"/>
      <c r="U23" s="249"/>
      <c r="V23" s="250"/>
      <c r="W23" s="250"/>
      <c r="X23" s="250"/>
      <c r="Y23" s="250"/>
      <c r="Z23" s="250"/>
      <c r="AA23" s="250"/>
      <c r="AB23" s="250"/>
      <c r="AC23" s="250"/>
      <c r="AD23" s="250"/>
      <c r="AE23" s="250"/>
      <c r="AF23" s="250"/>
      <c r="AG23" s="250"/>
      <c r="AH23" s="250"/>
      <c r="AI23" s="250"/>
      <c r="AJ23" s="250"/>
      <c r="AK23" s="250"/>
      <c r="AL23" s="250"/>
      <c r="AM23" s="250"/>
      <c r="AN23" s="250"/>
      <c r="AO23" s="250"/>
      <c r="AP23" s="250"/>
      <c r="AQ23" s="250"/>
      <c r="AR23" s="251"/>
      <c r="AS23" s="249"/>
      <c r="AT23" s="250"/>
      <c r="AU23" s="250"/>
      <c r="AV23" s="250"/>
      <c r="AW23" s="250"/>
      <c r="AX23" s="250"/>
      <c r="AY23" s="250"/>
      <c r="AZ23" s="250"/>
      <c r="BA23" s="250"/>
      <c r="BB23" s="252"/>
      <c r="BC23" s="249"/>
      <c r="BD23" s="250"/>
      <c r="BE23" s="250"/>
      <c r="BF23" s="250"/>
      <c r="BG23" s="250"/>
      <c r="BH23" s="250"/>
      <c r="BI23" s="250"/>
      <c r="BJ23" s="250"/>
      <c r="BK23" s="250"/>
      <c r="BL23" s="250"/>
      <c r="BM23" s="252"/>
      <c r="BN23" s="234"/>
      <c r="BO23" s="235"/>
      <c r="BP23" s="235"/>
      <c r="BQ23" s="235"/>
      <c r="BR23" s="235"/>
      <c r="BS23" s="235"/>
      <c r="BT23" s="250"/>
      <c r="BU23" s="235"/>
      <c r="BV23" s="235"/>
      <c r="BW23" s="235"/>
      <c r="BX23" s="235"/>
      <c r="BY23" s="235"/>
      <c r="BZ23" s="235"/>
      <c r="CA23" s="235"/>
      <c r="CB23" s="235"/>
      <c r="CC23" s="235"/>
      <c r="CD23" s="235"/>
      <c r="CE23" s="235"/>
      <c r="CF23" s="235"/>
      <c r="CG23" s="235"/>
      <c r="CH23" s="235"/>
      <c r="CI23" s="235"/>
      <c r="CJ23" s="235"/>
      <c r="CK23" s="235"/>
      <c r="CL23" s="235"/>
      <c r="CM23" s="235"/>
      <c r="CN23" s="235"/>
      <c r="CO23" s="235"/>
      <c r="CP23" s="235"/>
      <c r="CQ23" s="235"/>
      <c r="CR23" s="235"/>
      <c r="CS23" s="235"/>
      <c r="CT23" s="235"/>
      <c r="CU23" s="235"/>
      <c r="CV23" s="236"/>
      <c r="CW23" s="237"/>
    </row>
    <row r="24" spans="1:101" ht="15.75">
      <c r="A24" s="411"/>
      <c r="B24" s="236" t="s">
        <v>103</v>
      </c>
      <c r="C24" s="233">
        <v>0</v>
      </c>
      <c r="D24" s="249"/>
      <c r="E24" s="250"/>
      <c r="F24" s="257"/>
      <c r="G24" s="250"/>
      <c r="H24" s="257"/>
      <c r="I24" s="257"/>
      <c r="J24" s="250"/>
      <c r="K24" s="257"/>
      <c r="L24" s="257"/>
      <c r="M24" s="257"/>
      <c r="N24" s="257"/>
      <c r="O24" s="257"/>
      <c r="P24" s="250"/>
      <c r="Q24" s="250"/>
      <c r="R24" s="250"/>
      <c r="S24" s="250"/>
      <c r="T24" s="252"/>
      <c r="U24" s="249"/>
      <c r="V24" s="250"/>
      <c r="W24" s="250"/>
      <c r="X24" s="250"/>
      <c r="Y24" s="250"/>
      <c r="Z24" s="250"/>
      <c r="AA24" s="250"/>
      <c r="AB24" s="250"/>
      <c r="AC24" s="250"/>
      <c r="AD24" s="250"/>
      <c r="AE24" s="250"/>
      <c r="AF24" s="250"/>
      <c r="AG24" s="250"/>
      <c r="AH24" s="250"/>
      <c r="AI24" s="250"/>
      <c r="AJ24" s="250"/>
      <c r="AK24" s="250"/>
      <c r="AL24" s="250"/>
      <c r="AM24" s="250"/>
      <c r="AN24" s="250"/>
      <c r="AO24" s="250"/>
      <c r="AP24" s="250"/>
      <c r="AQ24" s="250"/>
      <c r="AR24" s="251"/>
      <c r="AS24" s="249"/>
      <c r="AT24" s="250"/>
      <c r="AU24" s="250"/>
      <c r="AV24" s="250"/>
      <c r="AW24" s="250"/>
      <c r="AX24" s="250"/>
      <c r="AY24" s="250"/>
      <c r="AZ24" s="250"/>
      <c r="BA24" s="250"/>
      <c r="BB24" s="252"/>
      <c r="BC24" s="249"/>
      <c r="BD24" s="250"/>
      <c r="BE24" s="250"/>
      <c r="BF24" s="250"/>
      <c r="BG24" s="250"/>
      <c r="BH24" s="250"/>
      <c r="BI24" s="250"/>
      <c r="BJ24" s="250"/>
      <c r="BK24" s="250"/>
      <c r="BL24" s="250"/>
      <c r="BM24" s="252"/>
      <c r="BN24" s="234"/>
      <c r="BO24" s="235"/>
      <c r="BP24" s="235"/>
      <c r="BQ24" s="235"/>
      <c r="BR24" s="235"/>
      <c r="BS24" s="235"/>
      <c r="BT24" s="250"/>
      <c r="BU24" s="235"/>
      <c r="BV24" s="235"/>
      <c r="BW24" s="235"/>
      <c r="BX24" s="235"/>
      <c r="BY24" s="235"/>
      <c r="BZ24" s="235"/>
      <c r="CA24" s="235"/>
      <c r="CB24" s="235"/>
      <c r="CC24" s="235"/>
      <c r="CD24" s="235"/>
      <c r="CE24" s="235"/>
      <c r="CF24" s="235"/>
      <c r="CG24" s="235"/>
      <c r="CH24" s="235"/>
      <c r="CI24" s="235"/>
      <c r="CJ24" s="235"/>
      <c r="CK24" s="235"/>
      <c r="CL24" s="235"/>
      <c r="CM24" s="235"/>
      <c r="CN24" s="235"/>
      <c r="CO24" s="235"/>
      <c r="CP24" s="235"/>
      <c r="CQ24" s="235"/>
      <c r="CR24" s="235"/>
      <c r="CS24" s="235"/>
      <c r="CT24" s="235"/>
      <c r="CU24" s="235"/>
      <c r="CV24" s="236"/>
      <c r="CW24" s="237"/>
    </row>
    <row r="25" spans="1:101" ht="31.5">
      <c r="A25" s="411" t="s">
        <v>123</v>
      </c>
      <c r="B25" s="236" t="s">
        <v>103</v>
      </c>
      <c r="C25" s="233">
        <v>0</v>
      </c>
      <c r="D25" s="249"/>
      <c r="E25" s="250"/>
      <c r="F25" s="257"/>
      <c r="G25" s="250"/>
      <c r="H25" s="257"/>
      <c r="I25" s="257"/>
      <c r="J25" s="250"/>
      <c r="K25" s="257"/>
      <c r="L25" s="257"/>
      <c r="M25" s="257"/>
      <c r="N25" s="257"/>
      <c r="O25" s="257"/>
      <c r="P25" s="250"/>
      <c r="Q25" s="250"/>
      <c r="R25" s="250"/>
      <c r="S25" s="250"/>
      <c r="T25" s="252"/>
      <c r="U25" s="249"/>
      <c r="V25" s="250"/>
      <c r="W25" s="250"/>
      <c r="X25" s="250"/>
      <c r="Y25" s="250"/>
      <c r="Z25" s="250"/>
      <c r="AA25" s="250"/>
      <c r="AB25" s="250"/>
      <c r="AC25" s="250"/>
      <c r="AD25" s="250"/>
      <c r="AE25" s="250"/>
      <c r="AF25" s="250"/>
      <c r="AG25" s="250"/>
      <c r="AH25" s="250"/>
      <c r="AI25" s="250"/>
      <c r="AJ25" s="250"/>
      <c r="AK25" s="250"/>
      <c r="AL25" s="250"/>
      <c r="AM25" s="250"/>
      <c r="AN25" s="250"/>
      <c r="AO25" s="250"/>
      <c r="AP25" s="250"/>
      <c r="AQ25" s="250"/>
      <c r="AR25" s="251"/>
      <c r="AS25" s="249"/>
      <c r="AT25" s="250"/>
      <c r="AU25" s="250"/>
      <c r="AV25" s="250"/>
      <c r="AW25" s="250"/>
      <c r="AX25" s="250"/>
      <c r="AY25" s="250"/>
      <c r="AZ25" s="250"/>
      <c r="BA25" s="250"/>
      <c r="BB25" s="252"/>
      <c r="BC25" s="249"/>
      <c r="BD25" s="250"/>
      <c r="BE25" s="250"/>
      <c r="BF25" s="250"/>
      <c r="BG25" s="250"/>
      <c r="BH25" s="250"/>
      <c r="BI25" s="250"/>
      <c r="BJ25" s="250"/>
      <c r="BK25" s="250"/>
      <c r="BL25" s="250"/>
      <c r="BM25" s="252"/>
      <c r="BN25" s="234"/>
      <c r="BO25" s="235"/>
      <c r="BP25" s="235"/>
      <c r="BQ25" s="235"/>
      <c r="BR25" s="235"/>
      <c r="BS25" s="235"/>
      <c r="BT25" s="250"/>
      <c r="BU25" s="235"/>
      <c r="BV25" s="235"/>
      <c r="BW25" s="235"/>
      <c r="BX25" s="235"/>
      <c r="BY25" s="235"/>
      <c r="BZ25" s="235"/>
      <c r="CA25" s="235"/>
      <c r="CB25" s="235"/>
      <c r="CC25" s="235"/>
      <c r="CD25" s="235"/>
      <c r="CE25" s="235"/>
      <c r="CF25" s="235"/>
      <c r="CG25" s="235"/>
      <c r="CH25" s="235"/>
      <c r="CI25" s="235"/>
      <c r="CJ25" s="235"/>
      <c r="CK25" s="235"/>
      <c r="CL25" s="235"/>
      <c r="CM25" s="235"/>
      <c r="CN25" s="235"/>
      <c r="CO25" s="235"/>
      <c r="CP25" s="235"/>
      <c r="CQ25" s="235"/>
      <c r="CR25" s="235"/>
      <c r="CS25" s="235"/>
      <c r="CT25" s="235"/>
      <c r="CU25" s="235"/>
      <c r="CV25" s="236"/>
      <c r="CW25" s="237"/>
    </row>
    <row r="26" spans="1:101" ht="15.75">
      <c r="A26" s="488" t="s">
        <v>124</v>
      </c>
      <c r="B26" s="241" t="s">
        <v>105</v>
      </c>
      <c r="C26" s="268">
        <v>5</v>
      </c>
      <c r="D26" s="269"/>
      <c r="E26" s="260"/>
      <c r="F26" s="333"/>
      <c r="G26" s="260"/>
      <c r="H26" s="333"/>
      <c r="I26" s="333"/>
      <c r="J26" s="260"/>
      <c r="K26" s="333"/>
      <c r="L26" s="333"/>
      <c r="M26" s="333"/>
      <c r="N26" s="333"/>
      <c r="O26" s="333"/>
      <c r="P26" s="260"/>
      <c r="Q26" s="260"/>
      <c r="R26" s="260"/>
      <c r="S26" s="260"/>
      <c r="T26" s="281"/>
      <c r="U26" s="269"/>
      <c r="V26" s="260"/>
      <c r="W26" s="260"/>
      <c r="X26" s="260"/>
      <c r="Y26" s="260"/>
      <c r="Z26" s="260"/>
      <c r="AA26" s="260"/>
      <c r="AB26" s="260"/>
      <c r="AC26" s="260"/>
      <c r="AD26" s="260"/>
      <c r="AE26" s="260"/>
      <c r="AF26" s="260"/>
      <c r="AG26" s="260"/>
      <c r="AH26" s="260"/>
      <c r="AI26" s="260"/>
      <c r="AJ26" s="260"/>
      <c r="AK26" s="260"/>
      <c r="AL26" s="260"/>
      <c r="AM26" s="260"/>
      <c r="AN26" s="260"/>
      <c r="AO26" s="260"/>
      <c r="AP26" s="260"/>
      <c r="AQ26" s="260"/>
      <c r="AR26" s="334"/>
      <c r="AS26" s="269"/>
      <c r="AT26" s="260">
        <v>1</v>
      </c>
      <c r="AU26" s="260">
        <v>1</v>
      </c>
      <c r="AV26" s="260"/>
      <c r="AW26" s="260">
        <v>1</v>
      </c>
      <c r="AX26" s="260"/>
      <c r="AY26" s="260">
        <v>0</v>
      </c>
      <c r="AZ26" s="260">
        <v>1</v>
      </c>
      <c r="BA26" s="260"/>
      <c r="BB26" s="281"/>
      <c r="BC26" s="269"/>
      <c r="BD26" s="260"/>
      <c r="BE26" s="260"/>
      <c r="BF26" s="260"/>
      <c r="BG26" s="260"/>
      <c r="BH26" s="260"/>
      <c r="BI26" s="260"/>
      <c r="BJ26" s="260"/>
      <c r="BK26" s="260"/>
      <c r="BL26" s="260"/>
      <c r="BM26" s="281"/>
      <c r="BN26" s="269"/>
      <c r="BO26" s="260"/>
      <c r="BP26" s="260"/>
      <c r="BQ26" s="260"/>
      <c r="BR26" s="260"/>
      <c r="BS26" s="260"/>
      <c r="BT26" s="260"/>
      <c r="BU26" s="260"/>
      <c r="BV26" s="260"/>
      <c r="BW26" s="260">
        <v>1</v>
      </c>
      <c r="BX26" s="260"/>
      <c r="BY26" s="260"/>
      <c r="BZ26" s="260"/>
      <c r="CA26" s="260"/>
      <c r="CB26" s="260"/>
      <c r="CC26" s="260"/>
      <c r="CD26" s="260"/>
      <c r="CE26" s="260"/>
      <c r="CF26" s="260"/>
      <c r="CG26" s="260"/>
      <c r="CH26" s="260"/>
      <c r="CI26" s="260"/>
      <c r="CJ26" s="260"/>
      <c r="CK26" s="260"/>
      <c r="CL26" s="260"/>
      <c r="CM26" s="260"/>
      <c r="CN26" s="260"/>
      <c r="CO26" s="260"/>
      <c r="CP26" s="260"/>
      <c r="CQ26" s="260"/>
      <c r="CR26" s="260"/>
      <c r="CS26" s="260"/>
      <c r="CT26" s="260"/>
      <c r="CU26" s="260"/>
      <c r="CV26" s="270"/>
      <c r="CW26" s="334"/>
    </row>
    <row r="27" spans="1:101" ht="15.75">
      <c r="A27" s="488"/>
      <c r="B27" s="261" t="s">
        <v>103</v>
      </c>
      <c r="C27" s="233">
        <v>1619.7200000000003</v>
      </c>
      <c r="D27" s="352">
        <v>0</v>
      </c>
      <c r="E27" s="263">
        <v>0</v>
      </c>
      <c r="F27" s="263">
        <v>0</v>
      </c>
      <c r="G27" s="263">
        <v>0</v>
      </c>
      <c r="H27" s="263">
        <v>0</v>
      </c>
      <c r="I27" s="263">
        <v>0</v>
      </c>
      <c r="J27" s="263">
        <v>0</v>
      </c>
      <c r="K27" s="263">
        <v>0</v>
      </c>
      <c r="L27" s="263">
        <v>0</v>
      </c>
      <c r="M27" s="263">
        <v>0</v>
      </c>
      <c r="N27" s="263">
        <v>0</v>
      </c>
      <c r="O27" s="263">
        <v>0</v>
      </c>
      <c r="P27" s="263">
        <v>0</v>
      </c>
      <c r="Q27" s="263">
        <v>0</v>
      </c>
      <c r="R27" s="263">
        <v>0</v>
      </c>
      <c r="S27" s="263">
        <v>0</v>
      </c>
      <c r="T27" s="233">
        <v>0</v>
      </c>
      <c r="U27" s="352">
        <v>0</v>
      </c>
      <c r="V27" s="263">
        <v>0</v>
      </c>
      <c r="W27" s="263">
        <v>0</v>
      </c>
      <c r="X27" s="263">
        <v>0</v>
      </c>
      <c r="Y27" s="263">
        <v>0</v>
      </c>
      <c r="Z27" s="263">
        <v>0</v>
      </c>
      <c r="AA27" s="263">
        <v>0</v>
      </c>
      <c r="AB27" s="263">
        <v>0</v>
      </c>
      <c r="AC27" s="263">
        <v>0</v>
      </c>
      <c r="AD27" s="263">
        <v>0</v>
      </c>
      <c r="AE27" s="263">
        <v>0</v>
      </c>
      <c r="AF27" s="263">
        <v>0</v>
      </c>
      <c r="AG27" s="263">
        <v>0</v>
      </c>
      <c r="AH27" s="263">
        <v>0</v>
      </c>
      <c r="AI27" s="263">
        <v>0</v>
      </c>
      <c r="AJ27" s="263">
        <v>0</v>
      </c>
      <c r="AK27" s="263">
        <v>0</v>
      </c>
      <c r="AL27" s="263">
        <v>0</v>
      </c>
      <c r="AM27" s="263">
        <v>0</v>
      </c>
      <c r="AN27" s="263">
        <v>0</v>
      </c>
      <c r="AO27" s="263">
        <v>0</v>
      </c>
      <c r="AP27" s="263">
        <v>0</v>
      </c>
      <c r="AQ27" s="263">
        <v>0</v>
      </c>
      <c r="AR27" s="233">
        <v>0</v>
      </c>
      <c r="AS27" s="352">
        <v>0</v>
      </c>
      <c r="AT27" s="263">
        <v>21.939999999999998</v>
      </c>
      <c r="AU27" s="263">
        <v>300.32</v>
      </c>
      <c r="AV27" s="263">
        <v>0</v>
      </c>
      <c r="AW27" s="263">
        <v>428.71999999999997</v>
      </c>
      <c r="AX27" s="263">
        <v>0</v>
      </c>
      <c r="AY27" s="263">
        <v>401.43</v>
      </c>
      <c r="AZ27" s="263">
        <v>25.549999999999997</v>
      </c>
      <c r="BA27" s="263">
        <v>0</v>
      </c>
      <c r="BB27" s="233">
        <v>0</v>
      </c>
      <c r="BC27" s="352">
        <v>0</v>
      </c>
      <c r="BD27" s="263">
        <v>0</v>
      </c>
      <c r="BE27" s="263">
        <v>0</v>
      </c>
      <c r="BF27" s="263">
        <v>0</v>
      </c>
      <c r="BG27" s="263">
        <v>0</v>
      </c>
      <c r="BH27" s="263">
        <v>0</v>
      </c>
      <c r="BI27" s="263">
        <v>0</v>
      </c>
      <c r="BJ27" s="263">
        <v>0</v>
      </c>
      <c r="BK27" s="263">
        <v>0</v>
      </c>
      <c r="BL27" s="263">
        <v>0</v>
      </c>
      <c r="BM27" s="233">
        <v>0</v>
      </c>
      <c r="BN27" s="352">
        <v>0</v>
      </c>
      <c r="BO27" s="263">
        <v>0</v>
      </c>
      <c r="BP27" s="263">
        <v>0</v>
      </c>
      <c r="BQ27" s="263">
        <v>0</v>
      </c>
      <c r="BR27" s="263">
        <v>0</v>
      </c>
      <c r="BS27" s="263">
        <v>0</v>
      </c>
      <c r="BT27" s="263">
        <v>0</v>
      </c>
      <c r="BU27" s="263">
        <v>0</v>
      </c>
      <c r="BV27" s="263">
        <v>0</v>
      </c>
      <c r="BW27" s="263">
        <v>441.76</v>
      </c>
      <c r="BX27" s="263">
        <v>0</v>
      </c>
      <c r="BY27" s="263">
        <v>0</v>
      </c>
      <c r="BZ27" s="263">
        <v>0</v>
      </c>
      <c r="CA27" s="263">
        <v>0</v>
      </c>
      <c r="CB27" s="263">
        <v>0</v>
      </c>
      <c r="CC27" s="263">
        <v>0</v>
      </c>
      <c r="CD27" s="263">
        <v>0</v>
      </c>
      <c r="CE27" s="263">
        <v>0</v>
      </c>
      <c r="CF27" s="263">
        <v>0</v>
      </c>
      <c r="CG27" s="263">
        <v>0</v>
      </c>
      <c r="CH27" s="263">
        <v>0</v>
      </c>
      <c r="CI27" s="263">
        <v>0</v>
      </c>
      <c r="CJ27" s="263">
        <v>0</v>
      </c>
      <c r="CK27" s="263">
        <v>0</v>
      </c>
      <c r="CL27" s="263">
        <v>0</v>
      </c>
      <c r="CM27" s="263">
        <v>0</v>
      </c>
      <c r="CN27" s="263">
        <v>0</v>
      </c>
      <c r="CO27" s="263">
        <v>0</v>
      </c>
      <c r="CP27" s="263">
        <v>0</v>
      </c>
      <c r="CQ27" s="263">
        <v>0</v>
      </c>
      <c r="CR27" s="263">
        <v>0</v>
      </c>
      <c r="CS27" s="263">
        <v>0</v>
      </c>
      <c r="CT27" s="263">
        <v>0</v>
      </c>
      <c r="CU27" s="263">
        <v>0</v>
      </c>
      <c r="CV27" s="263">
        <v>0</v>
      </c>
      <c r="CW27" s="233">
        <v>0</v>
      </c>
    </row>
    <row r="28" spans="1:101" ht="15.75">
      <c r="A28" s="489" t="s">
        <v>125</v>
      </c>
      <c r="B28" s="261" t="s">
        <v>107</v>
      </c>
      <c r="C28" s="265">
        <v>1.1979000000000002</v>
      </c>
      <c r="D28" s="249"/>
      <c r="E28" s="250"/>
      <c r="F28" s="257"/>
      <c r="G28" s="250"/>
      <c r="H28" s="257"/>
      <c r="I28" s="257"/>
      <c r="J28" s="250"/>
      <c r="K28" s="257"/>
      <c r="L28" s="257"/>
      <c r="M28" s="257"/>
      <c r="N28" s="257"/>
      <c r="O28" s="257"/>
      <c r="P28" s="250"/>
      <c r="Q28" s="250"/>
      <c r="R28" s="250"/>
      <c r="S28" s="250"/>
      <c r="T28" s="252"/>
      <c r="U28" s="249"/>
      <c r="V28" s="250"/>
      <c r="W28" s="250"/>
      <c r="X28" s="250"/>
      <c r="Y28" s="250"/>
      <c r="Z28" s="250"/>
      <c r="AA28" s="250"/>
      <c r="AB28" s="250"/>
      <c r="AC28" s="250"/>
      <c r="AD28" s="274"/>
      <c r="AE28" s="250"/>
      <c r="AF28" s="250"/>
      <c r="AG28" s="250"/>
      <c r="AH28" s="250"/>
      <c r="AI28" s="250"/>
      <c r="AJ28" s="250"/>
      <c r="AK28" s="250"/>
      <c r="AL28" s="250"/>
      <c r="AM28" s="250"/>
      <c r="AN28" s="250"/>
      <c r="AO28" s="250"/>
      <c r="AP28" s="250"/>
      <c r="AQ28" s="250"/>
      <c r="AR28" s="251"/>
      <c r="AS28" s="376"/>
      <c r="AT28" s="387">
        <v>1.4E-2</v>
      </c>
      <c r="AU28" s="385">
        <v>0.221</v>
      </c>
      <c r="AV28" s="416"/>
      <c r="AW28" s="385">
        <v>0.33800000000000002</v>
      </c>
      <c r="AX28" s="416"/>
      <c r="AY28" s="387">
        <v>0.30099999999999999</v>
      </c>
      <c r="AZ28" s="385">
        <v>2.8999999999999998E-3</v>
      </c>
      <c r="BA28" s="367"/>
      <c r="BB28" s="252"/>
      <c r="BC28" s="249"/>
      <c r="BD28" s="250"/>
      <c r="BE28" s="250"/>
      <c r="BF28" s="250"/>
      <c r="BG28" s="250"/>
      <c r="BH28" s="250"/>
      <c r="BI28" s="250"/>
      <c r="BJ28" s="250"/>
      <c r="BK28" s="250"/>
      <c r="BL28" s="250"/>
      <c r="BM28" s="252"/>
      <c r="BN28" s="234"/>
      <c r="BO28" s="235"/>
      <c r="BP28" s="235"/>
      <c r="BQ28" s="235"/>
      <c r="BR28" s="235"/>
      <c r="BS28" s="235"/>
      <c r="BT28" s="250"/>
      <c r="BU28" s="235"/>
      <c r="BV28" s="354"/>
      <c r="BW28" s="385">
        <v>0.32100000000000001</v>
      </c>
      <c r="BX28" s="356"/>
      <c r="BY28" s="235"/>
      <c r="BZ28" s="235"/>
      <c r="CA28" s="235"/>
      <c r="CB28" s="235"/>
      <c r="CC28" s="235"/>
      <c r="CD28" s="235"/>
      <c r="CE28" s="235"/>
      <c r="CF28" s="235"/>
      <c r="CG28" s="235"/>
      <c r="CH28" s="235"/>
      <c r="CI28" s="235"/>
      <c r="CJ28" s="235"/>
      <c r="CK28" s="235"/>
      <c r="CL28" s="235"/>
      <c r="CM28" s="235"/>
      <c r="CN28" s="235"/>
      <c r="CO28" s="235"/>
      <c r="CP28" s="235"/>
      <c r="CQ28" s="235"/>
      <c r="CR28" s="235"/>
      <c r="CS28" s="235"/>
      <c r="CT28" s="235"/>
      <c r="CU28" s="235"/>
      <c r="CV28" s="236"/>
      <c r="CW28" s="237"/>
    </row>
    <row r="29" spans="1:101" ht="15.75">
      <c r="A29" s="489"/>
      <c r="B29" s="261" t="s">
        <v>103</v>
      </c>
      <c r="C29" s="233">
        <v>1425.38</v>
      </c>
      <c r="D29" s="249"/>
      <c r="E29" s="250"/>
      <c r="F29" s="257"/>
      <c r="G29" s="250"/>
      <c r="H29" s="257"/>
      <c r="I29" s="257"/>
      <c r="J29" s="250"/>
      <c r="K29" s="257"/>
      <c r="L29" s="257"/>
      <c r="M29" s="257"/>
      <c r="N29" s="257"/>
      <c r="O29" s="257"/>
      <c r="P29" s="250"/>
      <c r="Q29" s="250"/>
      <c r="R29" s="250"/>
      <c r="S29" s="250"/>
      <c r="T29" s="252"/>
      <c r="U29" s="249"/>
      <c r="V29" s="250"/>
      <c r="W29" s="250"/>
      <c r="X29" s="250"/>
      <c r="Y29" s="250"/>
      <c r="Z29" s="250"/>
      <c r="AA29" s="250"/>
      <c r="AB29" s="250"/>
      <c r="AC29" s="250"/>
      <c r="AD29" s="250"/>
      <c r="AE29" s="250"/>
      <c r="AF29" s="250"/>
      <c r="AG29" s="250"/>
      <c r="AH29" s="250"/>
      <c r="AI29" s="250"/>
      <c r="AJ29" s="250"/>
      <c r="AK29" s="250"/>
      <c r="AL29" s="250"/>
      <c r="AM29" s="250"/>
      <c r="AN29" s="250"/>
      <c r="AO29" s="250"/>
      <c r="AP29" s="250"/>
      <c r="AQ29" s="250"/>
      <c r="AR29" s="251"/>
      <c r="AS29" s="376"/>
      <c r="AT29" s="387">
        <v>14.27</v>
      </c>
      <c r="AU29" s="385">
        <v>282.86</v>
      </c>
      <c r="AV29" s="416"/>
      <c r="AW29" s="385">
        <v>426.27</v>
      </c>
      <c r="AX29" s="416"/>
      <c r="AY29" s="387">
        <v>388.85</v>
      </c>
      <c r="AZ29" s="385">
        <v>2.92</v>
      </c>
      <c r="BA29" s="367"/>
      <c r="BB29" s="252"/>
      <c r="BC29" s="249"/>
      <c r="BD29" s="250"/>
      <c r="BE29" s="250"/>
      <c r="BF29" s="250"/>
      <c r="BG29" s="250"/>
      <c r="BH29" s="250"/>
      <c r="BI29" s="250"/>
      <c r="BJ29" s="250"/>
      <c r="BK29" s="250"/>
      <c r="BL29" s="250"/>
      <c r="BM29" s="252"/>
      <c r="BN29" s="234"/>
      <c r="BO29" s="235"/>
      <c r="BP29" s="235"/>
      <c r="BQ29" s="235"/>
      <c r="BR29" s="235"/>
      <c r="BS29" s="235"/>
      <c r="BT29" s="250"/>
      <c r="BU29" s="235"/>
      <c r="BV29" s="354"/>
      <c r="BW29" s="385">
        <v>310.20999999999998</v>
      </c>
      <c r="BX29" s="356"/>
      <c r="BY29" s="235"/>
      <c r="BZ29" s="235"/>
      <c r="CA29" s="235"/>
      <c r="CB29" s="235"/>
      <c r="CC29" s="235"/>
      <c r="CD29" s="235"/>
      <c r="CE29" s="235"/>
      <c r="CF29" s="235"/>
      <c r="CG29" s="235"/>
      <c r="CH29" s="235"/>
      <c r="CI29" s="235"/>
      <c r="CJ29" s="235"/>
      <c r="CK29" s="235"/>
      <c r="CL29" s="235"/>
      <c r="CM29" s="235"/>
      <c r="CN29" s="235"/>
      <c r="CO29" s="235"/>
      <c r="CP29" s="235"/>
      <c r="CQ29" s="235"/>
      <c r="CR29" s="235"/>
      <c r="CS29" s="235"/>
      <c r="CT29" s="235"/>
      <c r="CU29" s="235"/>
      <c r="CV29" s="236"/>
      <c r="CW29" s="237"/>
    </row>
    <row r="30" spans="1:101" ht="15.75">
      <c r="A30" s="489" t="s">
        <v>126</v>
      </c>
      <c r="B30" s="261" t="s">
        <v>107</v>
      </c>
      <c r="C30" s="265">
        <v>8.0000000000000002E-3</v>
      </c>
      <c r="D30" s="249"/>
      <c r="E30" s="250"/>
      <c r="F30" s="257"/>
      <c r="G30" s="250"/>
      <c r="H30" s="257"/>
      <c r="I30" s="257"/>
      <c r="J30" s="250"/>
      <c r="K30" s="257"/>
      <c r="L30" s="257"/>
      <c r="M30" s="353"/>
      <c r="N30" s="257"/>
      <c r="O30" s="257"/>
      <c r="P30" s="250"/>
      <c r="Q30" s="250"/>
      <c r="R30" s="250"/>
      <c r="S30" s="250"/>
      <c r="T30" s="252"/>
      <c r="U30" s="249"/>
      <c r="V30" s="250"/>
      <c r="W30" s="250"/>
      <c r="X30" s="250"/>
      <c r="Y30" s="250"/>
      <c r="Z30" s="250"/>
      <c r="AA30" s="250"/>
      <c r="AB30" s="250"/>
      <c r="AC30" s="250"/>
      <c r="AD30" s="250"/>
      <c r="AE30" s="250"/>
      <c r="AF30" s="250"/>
      <c r="AG30" s="250"/>
      <c r="AH30" s="250"/>
      <c r="AI30" s="250"/>
      <c r="AJ30" s="250"/>
      <c r="AK30" s="250"/>
      <c r="AL30" s="250"/>
      <c r="AM30" s="250"/>
      <c r="AN30" s="250"/>
      <c r="AO30" s="250"/>
      <c r="AP30" s="250"/>
      <c r="AQ30" s="250"/>
      <c r="AR30" s="251"/>
      <c r="AS30" s="376"/>
      <c r="AT30" s="387"/>
      <c r="AU30" s="385"/>
      <c r="AV30" s="416"/>
      <c r="AW30" s="385"/>
      <c r="AX30" s="416"/>
      <c r="AY30" s="387"/>
      <c r="AZ30" s="385"/>
      <c r="BA30" s="417"/>
      <c r="BB30" s="252"/>
      <c r="BC30" s="249"/>
      <c r="BD30" s="250"/>
      <c r="BE30" s="250"/>
      <c r="BF30" s="250"/>
      <c r="BG30" s="250"/>
      <c r="BH30" s="250"/>
      <c r="BI30" s="250"/>
      <c r="BJ30" s="250"/>
      <c r="BK30" s="250"/>
      <c r="BL30" s="250"/>
      <c r="BM30" s="252"/>
      <c r="BN30" s="234"/>
      <c r="BO30" s="235"/>
      <c r="BP30" s="235"/>
      <c r="BQ30" s="235"/>
      <c r="BR30" s="235"/>
      <c r="BS30" s="235"/>
      <c r="BT30" s="274"/>
      <c r="BU30" s="235"/>
      <c r="BV30" s="354"/>
      <c r="BW30" s="385">
        <v>8.0000000000000002E-3</v>
      </c>
      <c r="BX30" s="356"/>
      <c r="BY30" s="235"/>
      <c r="BZ30" s="235"/>
      <c r="CA30" s="235"/>
      <c r="CB30" s="235"/>
      <c r="CC30" s="235"/>
      <c r="CD30" s="235"/>
      <c r="CE30" s="235"/>
      <c r="CF30" s="235"/>
      <c r="CG30" s="235"/>
      <c r="CH30" s="235"/>
      <c r="CI30" s="235"/>
      <c r="CJ30" s="235"/>
      <c r="CK30" s="235"/>
      <c r="CL30" s="235"/>
      <c r="CM30" s="235"/>
      <c r="CN30" s="235"/>
      <c r="CO30" s="235"/>
      <c r="CP30" s="235"/>
      <c r="CQ30" s="235"/>
      <c r="CR30" s="235"/>
      <c r="CS30" s="235"/>
      <c r="CT30" s="235"/>
      <c r="CU30" s="235"/>
      <c r="CV30" s="236"/>
      <c r="CW30" s="237"/>
    </row>
    <row r="31" spans="1:101" ht="15.75">
      <c r="A31" s="489"/>
      <c r="B31" s="261" t="s">
        <v>103</v>
      </c>
      <c r="C31" s="233">
        <v>35.94</v>
      </c>
      <c r="D31" s="249"/>
      <c r="E31" s="250"/>
      <c r="F31" s="257"/>
      <c r="G31" s="250"/>
      <c r="H31" s="257"/>
      <c r="I31" s="257"/>
      <c r="J31" s="250"/>
      <c r="K31" s="257"/>
      <c r="L31" s="257"/>
      <c r="M31" s="257"/>
      <c r="N31" s="257"/>
      <c r="O31" s="257"/>
      <c r="P31" s="250"/>
      <c r="Q31" s="250"/>
      <c r="R31" s="250"/>
      <c r="S31" s="250"/>
      <c r="T31" s="252"/>
      <c r="U31" s="249"/>
      <c r="V31" s="250"/>
      <c r="W31" s="250"/>
      <c r="X31" s="250"/>
      <c r="Y31" s="250"/>
      <c r="Z31" s="250"/>
      <c r="AA31" s="250"/>
      <c r="AB31" s="250"/>
      <c r="AC31" s="250"/>
      <c r="AD31" s="250"/>
      <c r="AE31" s="250"/>
      <c r="AF31" s="250"/>
      <c r="AG31" s="250"/>
      <c r="AH31" s="250"/>
      <c r="AI31" s="250"/>
      <c r="AJ31" s="250"/>
      <c r="AK31" s="250"/>
      <c r="AL31" s="250"/>
      <c r="AM31" s="250"/>
      <c r="AN31" s="250"/>
      <c r="AO31" s="250"/>
      <c r="AP31" s="250"/>
      <c r="AQ31" s="250"/>
      <c r="AR31" s="251"/>
      <c r="AS31" s="376"/>
      <c r="AT31" s="387"/>
      <c r="AU31" s="385"/>
      <c r="AV31" s="416"/>
      <c r="AW31" s="385"/>
      <c r="AX31" s="416"/>
      <c r="AY31" s="387"/>
      <c r="AZ31" s="385"/>
      <c r="BA31" s="367"/>
      <c r="BB31" s="252"/>
      <c r="BC31" s="249"/>
      <c r="BD31" s="250"/>
      <c r="BE31" s="250"/>
      <c r="BF31" s="250"/>
      <c r="BG31" s="250"/>
      <c r="BH31" s="250"/>
      <c r="BI31" s="250"/>
      <c r="BJ31" s="250"/>
      <c r="BK31" s="250"/>
      <c r="BL31" s="250"/>
      <c r="BM31" s="252"/>
      <c r="BN31" s="234"/>
      <c r="BO31" s="235"/>
      <c r="BP31" s="235"/>
      <c r="BQ31" s="235"/>
      <c r="BR31" s="235"/>
      <c r="BS31" s="235"/>
      <c r="BT31" s="250"/>
      <c r="BU31" s="235"/>
      <c r="BV31" s="354"/>
      <c r="BW31" s="385">
        <v>35.94</v>
      </c>
      <c r="BX31" s="356"/>
      <c r="BY31" s="235"/>
      <c r="BZ31" s="235"/>
      <c r="CA31" s="235"/>
      <c r="CB31" s="235"/>
      <c r="CC31" s="235"/>
      <c r="CD31" s="235"/>
      <c r="CE31" s="235"/>
      <c r="CF31" s="235"/>
      <c r="CG31" s="235"/>
      <c r="CH31" s="235"/>
      <c r="CI31" s="235"/>
      <c r="CJ31" s="235"/>
      <c r="CK31" s="235"/>
      <c r="CL31" s="235"/>
      <c r="CM31" s="235"/>
      <c r="CN31" s="235"/>
      <c r="CO31" s="235"/>
      <c r="CP31" s="235"/>
      <c r="CQ31" s="235"/>
      <c r="CR31" s="235"/>
      <c r="CS31" s="235"/>
      <c r="CT31" s="235"/>
      <c r="CU31" s="235"/>
      <c r="CV31" s="236"/>
      <c r="CW31" s="237"/>
    </row>
    <row r="32" spans="1:101" ht="15.75">
      <c r="A32" s="489" t="s">
        <v>127</v>
      </c>
      <c r="B32" s="261" t="s">
        <v>128</v>
      </c>
      <c r="C32" s="266">
        <v>0.33999999999999997</v>
      </c>
      <c r="D32" s="249"/>
      <c r="E32" s="250"/>
      <c r="F32" s="257"/>
      <c r="G32" s="250"/>
      <c r="H32" s="257"/>
      <c r="I32" s="257"/>
      <c r="J32" s="250"/>
      <c r="K32" s="257"/>
      <c r="L32" s="257"/>
      <c r="M32" s="257"/>
      <c r="N32" s="257"/>
      <c r="O32" s="257"/>
      <c r="P32" s="250"/>
      <c r="Q32" s="250"/>
      <c r="R32" s="250"/>
      <c r="S32" s="250"/>
      <c r="T32" s="252"/>
      <c r="U32" s="249"/>
      <c r="V32" s="250"/>
      <c r="W32" s="250"/>
      <c r="X32" s="250"/>
      <c r="Y32" s="250"/>
      <c r="Z32" s="250"/>
      <c r="AA32" s="250"/>
      <c r="AB32" s="250"/>
      <c r="AC32" s="250"/>
      <c r="AD32" s="250"/>
      <c r="AE32" s="250"/>
      <c r="AF32" s="250"/>
      <c r="AG32" s="250"/>
      <c r="AH32" s="250"/>
      <c r="AI32" s="250"/>
      <c r="AJ32" s="250"/>
      <c r="AK32" s="250"/>
      <c r="AL32" s="250"/>
      <c r="AM32" s="250"/>
      <c r="AN32" s="250"/>
      <c r="AO32" s="250"/>
      <c r="AP32" s="250"/>
      <c r="AQ32" s="250"/>
      <c r="AR32" s="251"/>
      <c r="AS32" s="376"/>
      <c r="AT32" s="387">
        <v>0.03</v>
      </c>
      <c r="AU32" s="385">
        <v>6.8000000000000005E-2</v>
      </c>
      <c r="AV32" s="416"/>
      <c r="AW32" s="385">
        <v>0.01</v>
      </c>
      <c r="AX32" s="416"/>
      <c r="AY32" s="387">
        <v>1.6E-2</v>
      </c>
      <c r="AZ32" s="385">
        <v>2.8000000000000001E-2</v>
      </c>
      <c r="BA32" s="367"/>
      <c r="BB32" s="252"/>
      <c r="BC32" s="249"/>
      <c r="BD32" s="250"/>
      <c r="BE32" s="250"/>
      <c r="BF32" s="250"/>
      <c r="BG32" s="250"/>
      <c r="BH32" s="250"/>
      <c r="BI32" s="250"/>
      <c r="BJ32" s="250"/>
      <c r="BK32" s="250"/>
      <c r="BL32" s="250"/>
      <c r="BM32" s="252"/>
      <c r="BN32" s="234"/>
      <c r="BO32" s="235"/>
      <c r="BP32" s="235"/>
      <c r="BQ32" s="235"/>
      <c r="BR32" s="235"/>
      <c r="BS32" s="235"/>
      <c r="BT32" s="250"/>
      <c r="BU32" s="235"/>
      <c r="BV32" s="354"/>
      <c r="BW32" s="385">
        <v>0.188</v>
      </c>
      <c r="BX32" s="356"/>
      <c r="BY32" s="235"/>
      <c r="BZ32" s="235"/>
      <c r="CA32" s="235"/>
      <c r="CB32" s="235"/>
      <c r="CC32" s="235"/>
      <c r="CD32" s="235"/>
      <c r="CE32" s="235"/>
      <c r="CF32" s="235"/>
      <c r="CG32" s="235"/>
      <c r="CH32" s="235"/>
      <c r="CI32" s="235"/>
      <c r="CJ32" s="235"/>
      <c r="CK32" s="235"/>
      <c r="CL32" s="235"/>
      <c r="CM32" s="235"/>
      <c r="CN32" s="235"/>
      <c r="CO32" s="235"/>
      <c r="CP32" s="235"/>
      <c r="CQ32" s="235"/>
      <c r="CR32" s="235"/>
      <c r="CS32" s="235"/>
      <c r="CT32" s="235"/>
      <c r="CU32" s="235"/>
      <c r="CV32" s="236"/>
      <c r="CW32" s="237"/>
    </row>
    <row r="33" spans="1:101" ht="15.75">
      <c r="A33" s="489"/>
      <c r="B33" s="261" t="s">
        <v>103</v>
      </c>
      <c r="C33" s="233">
        <v>158.4</v>
      </c>
      <c r="D33" s="249"/>
      <c r="E33" s="250"/>
      <c r="F33" s="257"/>
      <c r="G33" s="250"/>
      <c r="H33" s="257"/>
      <c r="I33" s="257"/>
      <c r="J33" s="250"/>
      <c r="K33" s="257"/>
      <c r="L33" s="257"/>
      <c r="M33" s="257"/>
      <c r="N33" s="257"/>
      <c r="O33" s="257"/>
      <c r="P33" s="250"/>
      <c r="Q33" s="250"/>
      <c r="R33" s="250"/>
      <c r="S33" s="250"/>
      <c r="T33" s="252"/>
      <c r="U33" s="249"/>
      <c r="V33" s="250"/>
      <c r="W33" s="250"/>
      <c r="X33" s="250"/>
      <c r="Y33" s="250"/>
      <c r="Z33" s="250"/>
      <c r="AA33" s="250"/>
      <c r="AB33" s="250"/>
      <c r="AC33" s="250"/>
      <c r="AD33" s="250"/>
      <c r="AE33" s="250"/>
      <c r="AF33" s="250"/>
      <c r="AG33" s="250"/>
      <c r="AH33" s="250"/>
      <c r="AI33" s="250"/>
      <c r="AJ33" s="250"/>
      <c r="AK33" s="250"/>
      <c r="AL33" s="250"/>
      <c r="AM33" s="250"/>
      <c r="AN33" s="250"/>
      <c r="AO33" s="250"/>
      <c r="AP33" s="250"/>
      <c r="AQ33" s="250"/>
      <c r="AR33" s="251"/>
      <c r="AS33" s="376"/>
      <c r="AT33" s="387">
        <v>7.67</v>
      </c>
      <c r="AU33" s="385">
        <v>17.46</v>
      </c>
      <c r="AV33" s="416"/>
      <c r="AW33" s="385">
        <v>2.4500000000000002</v>
      </c>
      <c r="AX33" s="416"/>
      <c r="AY33" s="387">
        <v>12.58</v>
      </c>
      <c r="AZ33" s="385">
        <v>22.63</v>
      </c>
      <c r="BA33" s="367"/>
      <c r="BB33" s="252"/>
      <c r="BC33" s="249"/>
      <c r="BD33" s="250"/>
      <c r="BE33" s="250"/>
      <c r="BF33" s="250"/>
      <c r="BG33" s="250"/>
      <c r="BH33" s="250"/>
      <c r="BI33" s="250"/>
      <c r="BJ33" s="250"/>
      <c r="BK33" s="250"/>
      <c r="BL33" s="250"/>
      <c r="BM33" s="252"/>
      <c r="BN33" s="234"/>
      <c r="BO33" s="235"/>
      <c r="BP33" s="235"/>
      <c r="BQ33" s="235"/>
      <c r="BR33" s="235"/>
      <c r="BS33" s="235"/>
      <c r="BT33" s="250"/>
      <c r="BU33" s="235"/>
      <c r="BV33" s="354"/>
      <c r="BW33" s="385">
        <v>95.61</v>
      </c>
      <c r="BX33" s="356"/>
      <c r="BY33" s="235"/>
      <c r="BZ33" s="235"/>
      <c r="CA33" s="235"/>
      <c r="CB33" s="235"/>
      <c r="CC33" s="235"/>
      <c r="CD33" s="235"/>
      <c r="CE33" s="235"/>
      <c r="CF33" s="235"/>
      <c r="CG33" s="235"/>
      <c r="CH33" s="235"/>
      <c r="CI33" s="235"/>
      <c r="CJ33" s="235"/>
      <c r="CK33" s="235"/>
      <c r="CL33" s="235"/>
      <c r="CM33" s="235"/>
      <c r="CN33" s="235"/>
      <c r="CO33" s="235"/>
      <c r="CP33" s="235"/>
      <c r="CQ33" s="235"/>
      <c r="CR33" s="235"/>
      <c r="CS33" s="235"/>
      <c r="CT33" s="235"/>
      <c r="CU33" s="235"/>
      <c r="CV33" s="236"/>
      <c r="CW33" s="237"/>
    </row>
    <row r="34" spans="1:101" ht="15.75">
      <c r="A34" s="489" t="s">
        <v>129</v>
      </c>
      <c r="B34" s="261" t="s">
        <v>122</v>
      </c>
      <c r="C34" s="233">
        <v>0</v>
      </c>
      <c r="D34" s="249"/>
      <c r="E34" s="250"/>
      <c r="F34" s="257"/>
      <c r="G34" s="250"/>
      <c r="H34" s="257"/>
      <c r="I34" s="257"/>
      <c r="J34" s="250"/>
      <c r="K34" s="257"/>
      <c r="L34" s="257"/>
      <c r="M34" s="257"/>
      <c r="N34" s="257"/>
      <c r="O34" s="257"/>
      <c r="P34" s="250"/>
      <c r="Q34" s="250"/>
      <c r="R34" s="250"/>
      <c r="S34" s="250"/>
      <c r="T34" s="252"/>
      <c r="U34" s="249"/>
      <c r="V34" s="250"/>
      <c r="W34" s="250"/>
      <c r="X34" s="250"/>
      <c r="Y34" s="250"/>
      <c r="Z34" s="250"/>
      <c r="AA34" s="250"/>
      <c r="AB34" s="250"/>
      <c r="AC34" s="250"/>
      <c r="AD34" s="250"/>
      <c r="AE34" s="250"/>
      <c r="AF34" s="250"/>
      <c r="AG34" s="250"/>
      <c r="AH34" s="250"/>
      <c r="AI34" s="250"/>
      <c r="AJ34" s="250"/>
      <c r="AK34" s="250"/>
      <c r="AL34" s="250"/>
      <c r="AM34" s="250"/>
      <c r="AN34" s="250"/>
      <c r="AO34" s="250"/>
      <c r="AP34" s="250"/>
      <c r="AQ34" s="250"/>
      <c r="AR34" s="251"/>
      <c r="AS34" s="249"/>
      <c r="AT34" s="250"/>
      <c r="AU34" s="250"/>
      <c r="AV34" s="370"/>
      <c r="AW34" s="355"/>
      <c r="AX34" s="367"/>
      <c r="AY34" s="250"/>
      <c r="AZ34" s="250"/>
      <c r="BA34" s="250"/>
      <c r="BB34" s="252"/>
      <c r="BC34" s="249"/>
      <c r="BD34" s="250"/>
      <c r="BE34" s="250"/>
      <c r="BF34" s="250"/>
      <c r="BG34" s="250"/>
      <c r="BH34" s="250"/>
      <c r="BI34" s="250"/>
      <c r="BJ34" s="250"/>
      <c r="BK34" s="250"/>
      <c r="BL34" s="250"/>
      <c r="BM34" s="252"/>
      <c r="BN34" s="234"/>
      <c r="BO34" s="235"/>
      <c r="BP34" s="235"/>
      <c r="BQ34" s="235"/>
      <c r="BR34" s="235"/>
      <c r="BS34" s="235"/>
      <c r="BT34" s="250"/>
      <c r="BU34" s="235"/>
      <c r="BV34" s="354"/>
      <c r="BW34" s="235"/>
      <c r="BX34" s="356"/>
      <c r="BY34" s="235"/>
      <c r="BZ34" s="235"/>
      <c r="CA34" s="235"/>
      <c r="CB34" s="235"/>
      <c r="CC34" s="235"/>
      <c r="CD34" s="235"/>
      <c r="CE34" s="235"/>
      <c r="CF34" s="235"/>
      <c r="CG34" s="235"/>
      <c r="CH34" s="235"/>
      <c r="CI34" s="235"/>
      <c r="CJ34" s="235"/>
      <c r="CK34" s="235"/>
      <c r="CL34" s="235"/>
      <c r="CM34" s="235"/>
      <c r="CN34" s="235"/>
      <c r="CO34" s="235"/>
      <c r="CP34" s="235"/>
      <c r="CQ34" s="235"/>
      <c r="CR34" s="235"/>
      <c r="CS34" s="235"/>
      <c r="CT34" s="235"/>
      <c r="CU34" s="235"/>
      <c r="CV34" s="236"/>
      <c r="CW34" s="237"/>
    </row>
    <row r="35" spans="1:101" ht="15.75">
      <c r="A35" s="489"/>
      <c r="B35" s="261" t="s">
        <v>103</v>
      </c>
      <c r="C35" s="233">
        <v>0</v>
      </c>
      <c r="D35" s="249"/>
      <c r="E35" s="250"/>
      <c r="F35" s="257"/>
      <c r="G35" s="250"/>
      <c r="H35" s="257"/>
      <c r="I35" s="257"/>
      <c r="J35" s="250"/>
      <c r="K35" s="257"/>
      <c r="L35" s="257"/>
      <c r="M35" s="257"/>
      <c r="N35" s="257"/>
      <c r="O35" s="257"/>
      <c r="P35" s="250"/>
      <c r="Q35" s="250"/>
      <c r="R35" s="250"/>
      <c r="S35" s="250"/>
      <c r="T35" s="252"/>
      <c r="U35" s="249"/>
      <c r="V35" s="250"/>
      <c r="W35" s="250"/>
      <c r="X35" s="250"/>
      <c r="Y35" s="250"/>
      <c r="Z35" s="250"/>
      <c r="AA35" s="250"/>
      <c r="AB35" s="250"/>
      <c r="AC35" s="250"/>
      <c r="AD35" s="250"/>
      <c r="AE35" s="250"/>
      <c r="AF35" s="250"/>
      <c r="AG35" s="250"/>
      <c r="AH35" s="250"/>
      <c r="AI35" s="250"/>
      <c r="AJ35" s="250"/>
      <c r="AK35" s="250"/>
      <c r="AL35" s="250"/>
      <c r="AM35" s="250"/>
      <c r="AN35" s="250"/>
      <c r="AO35" s="250"/>
      <c r="AP35" s="250"/>
      <c r="AQ35" s="250"/>
      <c r="AR35" s="251"/>
      <c r="AS35" s="249"/>
      <c r="AT35" s="250"/>
      <c r="AU35" s="250"/>
      <c r="AV35" s="250"/>
      <c r="AW35" s="250"/>
      <c r="AX35" s="250"/>
      <c r="AY35" s="250"/>
      <c r="AZ35" s="250"/>
      <c r="BA35" s="250"/>
      <c r="BB35" s="252"/>
      <c r="BC35" s="249"/>
      <c r="BD35" s="250"/>
      <c r="BE35" s="250"/>
      <c r="BF35" s="250"/>
      <c r="BG35" s="250"/>
      <c r="BH35" s="250"/>
      <c r="BI35" s="250"/>
      <c r="BJ35" s="250"/>
      <c r="BK35" s="250"/>
      <c r="BL35" s="250"/>
      <c r="BM35" s="252"/>
      <c r="BN35" s="234"/>
      <c r="BO35" s="235"/>
      <c r="BP35" s="235"/>
      <c r="BQ35" s="235"/>
      <c r="BR35" s="235"/>
      <c r="BS35" s="235"/>
      <c r="BT35" s="250"/>
      <c r="BU35" s="235"/>
      <c r="BV35" s="235"/>
      <c r="BW35" s="235"/>
      <c r="BX35" s="235"/>
      <c r="BY35" s="235"/>
      <c r="BZ35" s="235"/>
      <c r="CA35" s="235"/>
      <c r="CB35" s="235"/>
      <c r="CC35" s="235"/>
      <c r="CD35" s="235"/>
      <c r="CE35" s="235"/>
      <c r="CF35" s="235"/>
      <c r="CG35" s="235"/>
      <c r="CH35" s="235"/>
      <c r="CI35" s="235"/>
      <c r="CJ35" s="235"/>
      <c r="CK35" s="235"/>
      <c r="CL35" s="235"/>
      <c r="CM35" s="235"/>
      <c r="CN35" s="235"/>
      <c r="CO35" s="235"/>
      <c r="CP35" s="235"/>
      <c r="CQ35" s="235"/>
      <c r="CR35" s="235"/>
      <c r="CS35" s="235"/>
      <c r="CT35" s="235"/>
      <c r="CU35" s="235"/>
      <c r="CV35" s="236"/>
      <c r="CW35" s="237"/>
    </row>
    <row r="36" spans="1:101" ht="15.75">
      <c r="A36" s="267" t="s">
        <v>130</v>
      </c>
      <c r="B36" s="232" t="s">
        <v>107</v>
      </c>
      <c r="C36" s="266">
        <v>3.3730000000000002</v>
      </c>
      <c r="D36" s="234"/>
      <c r="E36" s="235"/>
      <c r="F36" s="236"/>
      <c r="G36" s="235"/>
      <c r="H36" s="236"/>
      <c r="I36" s="235"/>
      <c r="J36" s="235"/>
      <c r="K36" s="236"/>
      <c r="L36" s="236"/>
      <c r="M36" s="236"/>
      <c r="N36" s="236"/>
      <c r="O36" s="236"/>
      <c r="P36" s="235"/>
      <c r="Q36" s="236"/>
      <c r="R36" s="236"/>
      <c r="S36" s="236"/>
      <c r="T36" s="237">
        <v>0.312</v>
      </c>
      <c r="U36" s="249"/>
      <c r="V36" s="250"/>
      <c r="W36" s="250"/>
      <c r="X36" s="250"/>
      <c r="Y36" s="250"/>
      <c r="Z36" s="250"/>
      <c r="AA36" s="250"/>
      <c r="AB36" s="250"/>
      <c r="AC36" s="250"/>
      <c r="AD36" s="250"/>
      <c r="AE36" s="250"/>
      <c r="AF36" s="250"/>
      <c r="AG36" s="250"/>
      <c r="AH36" s="250"/>
      <c r="AI36" s="250"/>
      <c r="AJ36" s="250"/>
      <c r="AK36" s="250"/>
      <c r="AL36" s="250"/>
      <c r="AM36" s="250"/>
      <c r="AN36" s="250"/>
      <c r="AO36" s="250"/>
      <c r="AP36" s="250"/>
      <c r="AQ36" s="250"/>
      <c r="AR36" s="251"/>
      <c r="AS36" s="249"/>
      <c r="AT36" s="248"/>
      <c r="AU36" s="248"/>
      <c r="AV36" s="250"/>
      <c r="AW36" s="248"/>
      <c r="AX36" s="248"/>
      <c r="AY36" s="248"/>
      <c r="AZ36" s="248"/>
      <c r="BA36" s="250"/>
      <c r="BB36" s="252">
        <v>1.53</v>
      </c>
      <c r="BC36" s="249"/>
      <c r="BD36" s="250"/>
      <c r="BE36" s="250">
        <v>0.41199999999999998</v>
      </c>
      <c r="BF36" s="250"/>
      <c r="BG36" s="250"/>
      <c r="BH36" s="250">
        <v>0.155</v>
      </c>
      <c r="BI36" s="250"/>
      <c r="BJ36" s="250"/>
      <c r="BK36" s="250"/>
      <c r="BL36" s="250">
        <v>0.53100000000000003</v>
      </c>
      <c r="BM36" s="252"/>
      <c r="BN36" s="249"/>
      <c r="BO36" s="248"/>
      <c r="BP36" s="248"/>
      <c r="BQ36" s="248"/>
      <c r="BR36" s="250"/>
      <c r="BS36" s="248"/>
      <c r="BT36" s="248">
        <v>0.21299999999999999</v>
      </c>
      <c r="BU36" s="250"/>
      <c r="BV36" s="248"/>
      <c r="BW36" s="250"/>
      <c r="BX36" s="248"/>
      <c r="BY36" s="248"/>
      <c r="BZ36" s="248"/>
      <c r="CA36" s="248"/>
      <c r="CB36" s="248"/>
      <c r="CC36" s="248"/>
      <c r="CD36" s="250"/>
      <c r="CE36" s="248"/>
      <c r="CF36" s="248"/>
      <c r="CG36" s="248"/>
      <c r="CH36" s="248"/>
      <c r="CI36" s="250"/>
      <c r="CJ36" s="250"/>
      <c r="CK36" s="248"/>
      <c r="CL36" s="248"/>
      <c r="CM36" s="250"/>
      <c r="CN36" s="250"/>
      <c r="CO36" s="250"/>
      <c r="CP36" s="250"/>
      <c r="CQ36" s="250"/>
      <c r="CR36" s="250"/>
      <c r="CS36" s="248"/>
      <c r="CT36" s="248"/>
      <c r="CU36" s="250"/>
      <c r="CV36" s="248">
        <v>0.22</v>
      </c>
      <c r="CW36" s="251"/>
    </row>
    <row r="37" spans="1:101" ht="15.75">
      <c r="A37" s="267" t="s">
        <v>131</v>
      </c>
      <c r="B37" s="232" t="s">
        <v>132</v>
      </c>
      <c r="C37" s="268">
        <v>11</v>
      </c>
      <c r="D37" s="234"/>
      <c r="E37" s="235"/>
      <c r="F37" s="236"/>
      <c r="G37" s="235"/>
      <c r="H37" s="236"/>
      <c r="I37" s="235"/>
      <c r="J37" s="235"/>
      <c r="K37" s="236"/>
      <c r="L37" s="236"/>
      <c r="M37" s="236"/>
      <c r="N37" s="236"/>
      <c r="O37" s="235"/>
      <c r="P37" s="235"/>
      <c r="Q37" s="236"/>
      <c r="R37" s="236"/>
      <c r="S37" s="236"/>
      <c r="T37" s="237">
        <v>0</v>
      </c>
      <c r="U37" s="234"/>
      <c r="V37" s="235"/>
      <c r="W37" s="235"/>
      <c r="X37" s="235"/>
      <c r="Y37" s="235"/>
      <c r="Z37" s="235"/>
      <c r="AA37" s="235"/>
      <c r="AB37" s="235"/>
      <c r="AC37" s="235"/>
      <c r="AD37" s="235"/>
      <c r="AE37" s="235"/>
      <c r="AF37" s="235"/>
      <c r="AG37" s="235"/>
      <c r="AH37" s="235"/>
      <c r="AI37" s="235"/>
      <c r="AJ37" s="235"/>
      <c r="AK37" s="235"/>
      <c r="AL37" s="235"/>
      <c r="AM37" s="235"/>
      <c r="AN37" s="235"/>
      <c r="AO37" s="235"/>
      <c r="AP37" s="235"/>
      <c r="AQ37" s="235"/>
      <c r="AR37" s="237"/>
      <c r="AS37" s="269"/>
      <c r="AT37" s="260"/>
      <c r="AU37" s="270"/>
      <c r="AV37" s="260"/>
      <c r="AW37" s="271"/>
      <c r="AX37" s="270"/>
      <c r="AY37" s="270"/>
      <c r="AZ37" s="270"/>
      <c r="BA37" s="242"/>
      <c r="BB37" s="281">
        <v>1</v>
      </c>
      <c r="BC37" s="234"/>
      <c r="BD37" s="235"/>
      <c r="BE37" s="235">
        <v>2</v>
      </c>
      <c r="BF37" s="235"/>
      <c r="BG37" s="235"/>
      <c r="BH37" s="235">
        <v>1</v>
      </c>
      <c r="BI37" s="235"/>
      <c r="BJ37" s="235"/>
      <c r="BK37" s="235"/>
      <c r="BL37" s="235">
        <v>3</v>
      </c>
      <c r="BM37" s="239"/>
      <c r="BN37" s="234"/>
      <c r="BO37" s="236"/>
      <c r="BP37" s="236"/>
      <c r="BQ37" s="236"/>
      <c r="BR37" s="235"/>
      <c r="BS37" s="236"/>
      <c r="BT37" s="236">
        <v>2</v>
      </c>
      <c r="BU37" s="235"/>
      <c r="BV37" s="236"/>
      <c r="BW37" s="235"/>
      <c r="BX37" s="236"/>
      <c r="BY37" s="236"/>
      <c r="BZ37" s="236"/>
      <c r="CA37" s="236"/>
      <c r="CB37" s="236"/>
      <c r="CC37" s="236"/>
      <c r="CD37" s="235"/>
      <c r="CE37" s="236"/>
      <c r="CF37" s="236"/>
      <c r="CG37" s="236"/>
      <c r="CH37" s="236"/>
      <c r="CI37" s="235"/>
      <c r="CJ37" s="235"/>
      <c r="CK37" s="236"/>
      <c r="CL37" s="236"/>
      <c r="CM37" s="235"/>
      <c r="CN37" s="235"/>
      <c r="CO37" s="235"/>
      <c r="CP37" s="235"/>
      <c r="CQ37" s="235"/>
      <c r="CR37" s="235"/>
      <c r="CS37" s="236"/>
      <c r="CT37" s="236"/>
      <c r="CU37" s="235"/>
      <c r="CV37" s="236">
        <v>2</v>
      </c>
      <c r="CW37" s="237"/>
    </row>
    <row r="38" spans="1:101" ht="15.75">
      <c r="A38" s="267"/>
      <c r="B38" s="232" t="s">
        <v>103</v>
      </c>
      <c r="C38" s="233">
        <v>2647.1</v>
      </c>
      <c r="D38" s="245"/>
      <c r="E38" s="242"/>
      <c r="F38" s="243"/>
      <c r="G38" s="242"/>
      <c r="H38" s="243"/>
      <c r="I38" s="242"/>
      <c r="J38" s="242"/>
      <c r="K38" s="243"/>
      <c r="L38" s="243"/>
      <c r="M38" s="243"/>
      <c r="N38" s="243"/>
      <c r="O38" s="243"/>
      <c r="P38" s="242"/>
      <c r="Q38" s="243"/>
      <c r="R38" s="243"/>
      <c r="S38" s="243"/>
      <c r="T38" s="253">
        <v>135.79</v>
      </c>
      <c r="U38" s="245"/>
      <c r="V38" s="242"/>
      <c r="W38" s="242"/>
      <c r="X38" s="242"/>
      <c r="Y38" s="242"/>
      <c r="Z38" s="242"/>
      <c r="AA38" s="242"/>
      <c r="AB38" s="242"/>
      <c r="AC38" s="242"/>
      <c r="AD38" s="242"/>
      <c r="AE38" s="242"/>
      <c r="AF38" s="242"/>
      <c r="AG38" s="242"/>
      <c r="AH38" s="242"/>
      <c r="AI38" s="242"/>
      <c r="AJ38" s="242"/>
      <c r="AK38" s="242"/>
      <c r="AL38" s="242"/>
      <c r="AM38" s="242"/>
      <c r="AN38" s="242"/>
      <c r="AO38" s="242"/>
      <c r="AP38" s="242"/>
      <c r="AQ38" s="242"/>
      <c r="AR38" s="253"/>
      <c r="AS38" s="245"/>
      <c r="AT38" s="243"/>
      <c r="AU38" s="243"/>
      <c r="AV38" s="243"/>
      <c r="AW38" s="243"/>
      <c r="AX38" s="243"/>
      <c r="AY38" s="243"/>
      <c r="AZ38" s="243"/>
      <c r="BA38" s="242"/>
      <c r="BB38" s="244">
        <v>704.41</v>
      </c>
      <c r="BC38" s="245"/>
      <c r="BD38" s="242"/>
      <c r="BE38" s="242">
        <v>441.43</v>
      </c>
      <c r="BF38" s="242"/>
      <c r="BG38" s="242"/>
      <c r="BH38" s="242">
        <v>256.10000000000002</v>
      </c>
      <c r="BI38" s="242"/>
      <c r="BJ38" s="242"/>
      <c r="BK38" s="242"/>
      <c r="BL38" s="242">
        <v>611.52</v>
      </c>
      <c r="BM38" s="244"/>
      <c r="BN38" s="245"/>
      <c r="BO38" s="242"/>
      <c r="BP38" s="243"/>
      <c r="BQ38" s="243"/>
      <c r="BR38" s="242"/>
      <c r="BS38" s="243"/>
      <c r="BT38" s="243">
        <v>253.45</v>
      </c>
      <c r="BU38" s="242"/>
      <c r="BV38" s="243"/>
      <c r="BW38" s="242"/>
      <c r="BX38" s="243"/>
      <c r="BY38" s="243"/>
      <c r="BZ38" s="243"/>
      <c r="CA38" s="243"/>
      <c r="CB38" s="243"/>
      <c r="CC38" s="243"/>
      <c r="CD38" s="242"/>
      <c r="CE38" s="243"/>
      <c r="CF38" s="243"/>
      <c r="CG38" s="243"/>
      <c r="CH38" s="243"/>
      <c r="CI38" s="242"/>
      <c r="CJ38" s="242"/>
      <c r="CK38" s="243"/>
      <c r="CL38" s="243"/>
      <c r="CM38" s="242"/>
      <c r="CN38" s="242"/>
      <c r="CO38" s="242"/>
      <c r="CP38" s="242"/>
      <c r="CQ38" s="242"/>
      <c r="CR38" s="242"/>
      <c r="CS38" s="243"/>
      <c r="CT38" s="243"/>
      <c r="CU38" s="243"/>
      <c r="CV38" s="243">
        <v>244.4</v>
      </c>
      <c r="CW38" s="253"/>
    </row>
    <row r="39" spans="1:101" s="275" customFormat="1" ht="15.75">
      <c r="A39" s="272" t="s">
        <v>133</v>
      </c>
      <c r="B39" s="232" t="s">
        <v>107</v>
      </c>
      <c r="C39" s="266">
        <v>1.4610000000000001</v>
      </c>
      <c r="D39" s="234"/>
      <c r="E39" s="235"/>
      <c r="F39" s="235"/>
      <c r="G39" s="235"/>
      <c r="H39" s="235"/>
      <c r="I39" s="235"/>
      <c r="J39" s="235"/>
      <c r="K39" s="235"/>
      <c r="L39" s="235"/>
      <c r="M39" s="235"/>
      <c r="N39" s="235"/>
      <c r="O39" s="235"/>
      <c r="P39" s="235"/>
      <c r="Q39" s="235"/>
      <c r="R39" s="235"/>
      <c r="S39" s="235"/>
      <c r="T39" s="239"/>
      <c r="U39" s="234"/>
      <c r="V39" s="235"/>
      <c r="W39" s="235"/>
      <c r="X39" s="235"/>
      <c r="Y39" s="235"/>
      <c r="Z39" s="235"/>
      <c r="AA39" s="235"/>
      <c r="AB39" s="235"/>
      <c r="AC39" s="235"/>
      <c r="AD39" s="235"/>
      <c r="AE39" s="235"/>
      <c r="AF39" s="235"/>
      <c r="AG39" s="235"/>
      <c r="AH39" s="235"/>
      <c r="AI39" s="235"/>
      <c r="AJ39" s="235"/>
      <c r="AK39" s="235"/>
      <c r="AL39" s="235"/>
      <c r="AM39" s="235"/>
      <c r="AN39" s="235"/>
      <c r="AO39" s="235"/>
      <c r="AP39" s="235"/>
      <c r="AQ39" s="235"/>
      <c r="AR39" s="239"/>
      <c r="AS39" s="234"/>
      <c r="AT39" s="235"/>
      <c r="AU39" s="235"/>
      <c r="AV39" s="235"/>
      <c r="AW39" s="235"/>
      <c r="AX39" s="235"/>
      <c r="AY39" s="235"/>
      <c r="AZ39" s="274"/>
      <c r="BA39" s="242"/>
      <c r="BB39" s="239"/>
      <c r="BC39" s="234"/>
      <c r="BD39" s="235"/>
      <c r="BE39" s="235">
        <v>0.42199999999999999</v>
      </c>
      <c r="BF39" s="235"/>
      <c r="BG39" s="235"/>
      <c r="BH39" s="235">
        <v>0.255</v>
      </c>
      <c r="BI39" s="235"/>
      <c r="BJ39" s="235"/>
      <c r="BK39" s="235"/>
      <c r="BL39" s="235">
        <v>0.76400000000000001</v>
      </c>
      <c r="BM39" s="239"/>
      <c r="BN39" s="234"/>
      <c r="BO39" s="235"/>
      <c r="BP39" s="235"/>
      <c r="BQ39" s="235"/>
      <c r="BR39" s="235"/>
      <c r="BS39" s="235"/>
      <c r="BT39" s="235">
        <v>0.02</v>
      </c>
      <c r="BU39" s="235"/>
      <c r="BV39" s="235"/>
      <c r="BW39" s="235"/>
      <c r="BX39" s="235"/>
      <c r="BY39" s="235"/>
      <c r="BZ39" s="235"/>
      <c r="CA39" s="235"/>
      <c r="CB39" s="235"/>
      <c r="CC39" s="235"/>
      <c r="CD39" s="235"/>
      <c r="CE39" s="235"/>
      <c r="CF39" s="235"/>
      <c r="CG39" s="235"/>
      <c r="CH39" s="235"/>
      <c r="CI39" s="235"/>
      <c r="CJ39" s="235"/>
      <c r="CK39" s="235"/>
      <c r="CL39" s="235"/>
      <c r="CM39" s="235"/>
      <c r="CN39" s="235"/>
      <c r="CO39" s="235"/>
      <c r="CP39" s="235"/>
      <c r="CQ39" s="235"/>
      <c r="CR39" s="235"/>
      <c r="CS39" s="235"/>
      <c r="CT39" s="235"/>
      <c r="CU39" s="235"/>
      <c r="CV39" s="235"/>
      <c r="CW39" s="239"/>
    </row>
    <row r="40" spans="1:101" s="275" customFormat="1" ht="20.25" customHeight="1">
      <c r="A40" s="272" t="s">
        <v>134</v>
      </c>
      <c r="B40" s="232" t="s">
        <v>103</v>
      </c>
      <c r="C40" s="233">
        <v>282.88</v>
      </c>
      <c r="D40" s="234"/>
      <c r="E40" s="235"/>
      <c r="F40" s="235"/>
      <c r="G40" s="235"/>
      <c r="H40" s="235"/>
      <c r="I40" s="235"/>
      <c r="J40" s="235"/>
      <c r="K40" s="235"/>
      <c r="L40" s="235"/>
      <c r="M40" s="235"/>
      <c r="N40" s="235"/>
      <c r="O40" s="235"/>
      <c r="P40" s="235"/>
      <c r="Q40" s="235"/>
      <c r="R40" s="235"/>
      <c r="S40" s="235"/>
      <c r="T40" s="239"/>
      <c r="U40" s="234"/>
      <c r="V40" s="235"/>
      <c r="W40" s="235"/>
      <c r="X40" s="235"/>
      <c r="Y40" s="235"/>
      <c r="Z40" s="235"/>
      <c r="AA40" s="235"/>
      <c r="AB40" s="235"/>
      <c r="AC40" s="235"/>
      <c r="AD40" s="235"/>
      <c r="AE40" s="235"/>
      <c r="AF40" s="235"/>
      <c r="AG40" s="235"/>
      <c r="AH40" s="235"/>
      <c r="AI40" s="235"/>
      <c r="AJ40" s="235"/>
      <c r="AK40" s="235"/>
      <c r="AL40" s="235"/>
      <c r="AM40" s="235"/>
      <c r="AN40" s="235"/>
      <c r="AO40" s="235"/>
      <c r="AP40" s="235"/>
      <c r="AQ40" s="235"/>
      <c r="AR40" s="239"/>
      <c r="AS40" s="234"/>
      <c r="AT40" s="235"/>
      <c r="AU40" s="235"/>
      <c r="AV40" s="235"/>
      <c r="AW40" s="235"/>
      <c r="AX40" s="235"/>
      <c r="AY40" s="235"/>
      <c r="AZ40" s="242"/>
      <c r="BA40" s="242"/>
      <c r="BB40" s="239"/>
      <c r="BC40" s="234"/>
      <c r="BD40" s="235"/>
      <c r="BE40" s="235">
        <v>66.819999999999993</v>
      </c>
      <c r="BF40" s="235"/>
      <c r="BG40" s="235"/>
      <c r="BH40" s="235">
        <v>53.24</v>
      </c>
      <c r="BI40" s="235"/>
      <c r="BJ40" s="235"/>
      <c r="BK40" s="235"/>
      <c r="BL40" s="235">
        <v>158.22</v>
      </c>
      <c r="BM40" s="239"/>
      <c r="BN40" s="234"/>
      <c r="BO40" s="235"/>
      <c r="BP40" s="235"/>
      <c r="BQ40" s="235"/>
      <c r="BR40" s="235"/>
      <c r="BS40" s="235"/>
      <c r="BT40" s="235">
        <v>4.5999999999999996</v>
      </c>
      <c r="BU40" s="235"/>
      <c r="BV40" s="235"/>
      <c r="BW40" s="235"/>
      <c r="BX40" s="235"/>
      <c r="BY40" s="235"/>
      <c r="BZ40" s="235"/>
      <c r="CA40" s="235"/>
      <c r="CB40" s="235"/>
      <c r="CC40" s="235"/>
      <c r="CD40" s="235"/>
      <c r="CE40" s="235"/>
      <c r="CF40" s="235"/>
      <c r="CG40" s="235"/>
      <c r="CH40" s="235"/>
      <c r="CI40" s="235"/>
      <c r="CJ40" s="235"/>
      <c r="CK40" s="235"/>
      <c r="CL40" s="235"/>
      <c r="CM40" s="235"/>
      <c r="CN40" s="235"/>
      <c r="CO40" s="235"/>
      <c r="CP40" s="235"/>
      <c r="CQ40" s="235"/>
      <c r="CR40" s="235"/>
      <c r="CS40" s="235"/>
      <c r="CT40" s="235"/>
      <c r="CU40" s="235"/>
      <c r="CV40" s="235"/>
      <c r="CW40" s="239"/>
    </row>
    <row r="41" spans="1:101" s="275" customFormat="1" ht="15.75">
      <c r="A41" s="272" t="s">
        <v>135</v>
      </c>
      <c r="B41" s="232" t="s">
        <v>107</v>
      </c>
      <c r="C41" s="265">
        <v>3.4799999999999998E-2</v>
      </c>
      <c r="D41" s="249"/>
      <c r="E41" s="250"/>
      <c r="F41" s="250"/>
      <c r="G41" s="250"/>
      <c r="H41" s="250"/>
      <c r="I41" s="250"/>
      <c r="J41" s="250"/>
      <c r="K41" s="250"/>
      <c r="L41" s="250"/>
      <c r="M41" s="250"/>
      <c r="N41" s="250"/>
      <c r="O41" s="250"/>
      <c r="P41" s="250"/>
      <c r="Q41" s="250"/>
      <c r="R41" s="250"/>
      <c r="S41" s="250"/>
      <c r="T41" s="252">
        <v>3.4799999999999998E-2</v>
      </c>
      <c r="U41" s="249"/>
      <c r="V41" s="235"/>
      <c r="W41" s="235"/>
      <c r="X41" s="235"/>
      <c r="Y41" s="235"/>
      <c r="Z41" s="235"/>
      <c r="AA41" s="235"/>
      <c r="AB41" s="235"/>
      <c r="AC41" s="235"/>
      <c r="AD41" s="235"/>
      <c r="AE41" s="235"/>
      <c r="AF41" s="235"/>
      <c r="AG41" s="235"/>
      <c r="AH41" s="235"/>
      <c r="AI41" s="235"/>
      <c r="AJ41" s="235"/>
      <c r="AK41" s="235"/>
      <c r="AL41" s="235"/>
      <c r="AM41" s="235"/>
      <c r="AN41" s="235"/>
      <c r="AO41" s="235"/>
      <c r="AP41" s="235"/>
      <c r="AQ41" s="235"/>
      <c r="AR41" s="239"/>
      <c r="AS41" s="245"/>
      <c r="AT41" s="242"/>
      <c r="AU41" s="242"/>
      <c r="AV41" s="242"/>
      <c r="AW41" s="242"/>
      <c r="AX41" s="242"/>
      <c r="AY41" s="242"/>
      <c r="AZ41" s="250"/>
      <c r="BA41" s="242"/>
      <c r="BB41" s="244"/>
      <c r="BC41" s="234"/>
      <c r="BD41" s="235"/>
      <c r="BE41" s="235"/>
      <c r="BF41" s="235"/>
      <c r="BG41" s="235"/>
      <c r="BH41" s="235"/>
      <c r="BI41" s="235"/>
      <c r="BJ41" s="235"/>
      <c r="BK41" s="235"/>
      <c r="BL41" s="235"/>
      <c r="BM41" s="239"/>
      <c r="BN41" s="249"/>
      <c r="BO41" s="235"/>
      <c r="BP41" s="235"/>
      <c r="BQ41" s="235"/>
      <c r="BR41" s="235"/>
      <c r="BS41" s="235"/>
      <c r="BT41" s="235"/>
      <c r="BU41" s="235"/>
      <c r="BV41" s="235"/>
      <c r="BW41" s="235"/>
      <c r="BX41" s="235"/>
      <c r="BY41" s="235"/>
      <c r="BZ41" s="235"/>
      <c r="CA41" s="235"/>
      <c r="CB41" s="235"/>
      <c r="CC41" s="235"/>
      <c r="CD41" s="235"/>
      <c r="CE41" s="235"/>
      <c r="CF41" s="235"/>
      <c r="CG41" s="235"/>
      <c r="CH41" s="235"/>
      <c r="CI41" s="235"/>
      <c r="CJ41" s="235"/>
      <c r="CK41" s="235"/>
      <c r="CL41" s="235"/>
      <c r="CM41" s="235"/>
      <c r="CN41" s="235"/>
      <c r="CO41" s="235"/>
      <c r="CP41" s="235"/>
      <c r="CQ41" s="235"/>
      <c r="CR41" s="235"/>
      <c r="CS41" s="235"/>
      <c r="CT41" s="235"/>
      <c r="CU41" s="235"/>
      <c r="CV41" s="235"/>
      <c r="CW41" s="239"/>
    </row>
    <row r="42" spans="1:101" s="275" customFormat="1" ht="15.75">
      <c r="A42" s="272" t="s">
        <v>136</v>
      </c>
      <c r="B42" s="232" t="s">
        <v>137</v>
      </c>
      <c r="C42" s="233">
        <v>152.85000000000002</v>
      </c>
      <c r="D42" s="277"/>
      <c r="E42" s="246"/>
      <c r="F42" s="246"/>
      <c r="G42" s="246"/>
      <c r="H42" s="246"/>
      <c r="I42" s="246"/>
      <c r="J42" s="246"/>
      <c r="K42" s="246"/>
      <c r="L42" s="246"/>
      <c r="M42" s="246"/>
      <c r="N42" s="246"/>
      <c r="O42" s="246"/>
      <c r="P42" s="246"/>
      <c r="Q42" s="246"/>
      <c r="R42" s="246"/>
      <c r="S42" s="250"/>
      <c r="T42" s="278">
        <v>152.85000000000002</v>
      </c>
      <c r="U42" s="234"/>
      <c r="V42" s="235"/>
      <c r="W42" s="235"/>
      <c r="X42" s="235"/>
      <c r="Y42" s="235"/>
      <c r="Z42" s="235"/>
      <c r="AA42" s="235"/>
      <c r="AB42" s="235"/>
      <c r="AC42" s="235"/>
      <c r="AD42" s="235"/>
      <c r="AE42" s="235"/>
      <c r="AF42" s="235"/>
      <c r="AG42" s="235"/>
      <c r="AH42" s="235"/>
      <c r="AI42" s="235"/>
      <c r="AJ42" s="235"/>
      <c r="AK42" s="235"/>
      <c r="AL42" s="235"/>
      <c r="AM42" s="235"/>
      <c r="AN42" s="235"/>
      <c r="AO42" s="235"/>
      <c r="AP42" s="235"/>
      <c r="AQ42" s="235"/>
      <c r="AR42" s="239"/>
      <c r="AS42" s="245"/>
      <c r="AT42" s="242"/>
      <c r="AU42" s="242"/>
      <c r="AV42" s="242"/>
      <c r="AW42" s="242"/>
      <c r="AX42" s="242"/>
      <c r="AY42" s="242"/>
      <c r="AZ42" s="242"/>
      <c r="BA42" s="242"/>
      <c r="BB42" s="244"/>
      <c r="BC42" s="234"/>
      <c r="BD42" s="235"/>
      <c r="BE42" s="235"/>
      <c r="BF42" s="235"/>
      <c r="BG42" s="242"/>
      <c r="BH42" s="235"/>
      <c r="BI42" s="250"/>
      <c r="BJ42" s="250"/>
      <c r="BK42" s="235"/>
      <c r="BL42" s="235"/>
      <c r="BM42" s="239"/>
      <c r="BN42" s="234"/>
      <c r="BO42" s="235"/>
      <c r="BP42" s="235"/>
      <c r="BQ42" s="235"/>
      <c r="BR42" s="235"/>
      <c r="BS42" s="235"/>
      <c r="BT42" s="235"/>
      <c r="BU42" s="235"/>
      <c r="BV42" s="235"/>
      <c r="BW42" s="235"/>
      <c r="BX42" s="235"/>
      <c r="BY42" s="235"/>
      <c r="BZ42" s="235"/>
      <c r="CA42" s="235"/>
      <c r="CB42" s="235"/>
      <c r="CC42" s="235"/>
      <c r="CD42" s="235"/>
      <c r="CE42" s="235"/>
      <c r="CF42" s="235"/>
      <c r="CG42" s="235"/>
      <c r="CH42" s="235"/>
      <c r="CI42" s="235"/>
      <c r="CJ42" s="235"/>
      <c r="CK42" s="235"/>
      <c r="CL42" s="235"/>
      <c r="CM42" s="235"/>
      <c r="CN42" s="235"/>
      <c r="CO42" s="235"/>
      <c r="CP42" s="235"/>
      <c r="CQ42" s="235"/>
      <c r="CR42" s="235"/>
      <c r="CS42" s="235"/>
      <c r="CT42" s="235"/>
      <c r="CU42" s="235"/>
      <c r="CV42" s="235"/>
      <c r="CW42" s="239"/>
    </row>
    <row r="43" spans="1:101" s="275" customFormat="1" ht="15.75">
      <c r="A43" s="488" t="s">
        <v>138</v>
      </c>
      <c r="B43" s="279" t="s">
        <v>122</v>
      </c>
      <c r="C43" s="233">
        <v>0</v>
      </c>
      <c r="D43" s="277"/>
      <c r="E43" s="246"/>
      <c r="F43" s="246"/>
      <c r="G43" s="246"/>
      <c r="H43" s="246"/>
      <c r="I43" s="246"/>
      <c r="J43" s="246"/>
      <c r="K43" s="246"/>
      <c r="L43" s="246"/>
      <c r="M43" s="246"/>
      <c r="N43" s="246"/>
      <c r="O43" s="246"/>
      <c r="P43" s="246"/>
      <c r="Q43" s="246"/>
      <c r="R43" s="246"/>
      <c r="S43" s="250"/>
      <c r="T43" s="278"/>
      <c r="U43" s="234"/>
      <c r="V43" s="235"/>
      <c r="W43" s="235"/>
      <c r="X43" s="235"/>
      <c r="Y43" s="235"/>
      <c r="Z43" s="235"/>
      <c r="AA43" s="235"/>
      <c r="AB43" s="235"/>
      <c r="AC43" s="235"/>
      <c r="AD43" s="235"/>
      <c r="AE43" s="235"/>
      <c r="AF43" s="235"/>
      <c r="AG43" s="235"/>
      <c r="AH43" s="235"/>
      <c r="AI43" s="235"/>
      <c r="AJ43" s="235"/>
      <c r="AK43" s="235"/>
      <c r="AL43" s="235"/>
      <c r="AM43" s="235"/>
      <c r="AN43" s="235"/>
      <c r="AO43" s="235"/>
      <c r="AP43" s="235"/>
      <c r="AQ43" s="235"/>
      <c r="AR43" s="239"/>
      <c r="AS43" s="245"/>
      <c r="AT43" s="242"/>
      <c r="AU43" s="242"/>
      <c r="AV43" s="242"/>
      <c r="AW43" s="242"/>
      <c r="AX43" s="242"/>
      <c r="AY43" s="242"/>
      <c r="AZ43" s="242"/>
      <c r="BA43" s="242"/>
      <c r="BB43" s="244"/>
      <c r="BC43" s="234"/>
      <c r="BD43" s="235"/>
      <c r="BE43" s="235"/>
      <c r="BF43" s="235"/>
      <c r="BG43" s="242"/>
      <c r="BH43" s="235"/>
      <c r="BI43" s="250"/>
      <c r="BJ43" s="250"/>
      <c r="BK43" s="235"/>
      <c r="BL43" s="235"/>
      <c r="BM43" s="239"/>
      <c r="BN43" s="234"/>
      <c r="BO43" s="235"/>
      <c r="BP43" s="235"/>
      <c r="BQ43" s="235"/>
      <c r="BR43" s="235"/>
      <c r="BS43" s="235"/>
      <c r="BT43" s="235"/>
      <c r="BU43" s="235"/>
      <c r="BV43" s="235"/>
      <c r="BW43" s="235"/>
      <c r="BX43" s="235"/>
      <c r="BY43" s="235"/>
      <c r="BZ43" s="235"/>
      <c r="CA43" s="235"/>
      <c r="CB43" s="235"/>
      <c r="CC43" s="235"/>
      <c r="CD43" s="235"/>
      <c r="CE43" s="235"/>
      <c r="CF43" s="235"/>
      <c r="CG43" s="235"/>
      <c r="CH43" s="235"/>
      <c r="CI43" s="235"/>
      <c r="CJ43" s="235"/>
      <c r="CK43" s="235"/>
      <c r="CL43" s="235"/>
      <c r="CM43" s="235"/>
      <c r="CN43" s="235"/>
      <c r="CO43" s="235"/>
      <c r="CP43" s="235"/>
      <c r="CQ43" s="235"/>
      <c r="CR43" s="235"/>
      <c r="CS43" s="235"/>
      <c r="CT43" s="235"/>
      <c r="CU43" s="235"/>
      <c r="CV43" s="235"/>
      <c r="CW43" s="239"/>
    </row>
    <row r="44" spans="1:101" s="275" customFormat="1" ht="15.75">
      <c r="A44" s="488"/>
      <c r="B44" s="279" t="s">
        <v>103</v>
      </c>
      <c r="C44" s="233">
        <v>0</v>
      </c>
      <c r="D44" s="277"/>
      <c r="E44" s="246"/>
      <c r="F44" s="246"/>
      <c r="G44" s="246"/>
      <c r="H44" s="246"/>
      <c r="I44" s="246"/>
      <c r="J44" s="246"/>
      <c r="K44" s="246"/>
      <c r="L44" s="246"/>
      <c r="M44" s="246"/>
      <c r="N44" s="246"/>
      <c r="O44" s="246"/>
      <c r="P44" s="246"/>
      <c r="Q44" s="246"/>
      <c r="R44" s="246"/>
      <c r="S44" s="250"/>
      <c r="T44" s="278"/>
      <c r="U44" s="234"/>
      <c r="V44" s="235"/>
      <c r="W44" s="235"/>
      <c r="X44" s="235"/>
      <c r="Y44" s="235"/>
      <c r="Z44" s="235"/>
      <c r="AA44" s="235"/>
      <c r="AB44" s="235"/>
      <c r="AC44" s="235"/>
      <c r="AD44" s="235"/>
      <c r="AE44" s="235"/>
      <c r="AF44" s="235"/>
      <c r="AG44" s="235"/>
      <c r="AH44" s="235"/>
      <c r="AI44" s="235"/>
      <c r="AJ44" s="235"/>
      <c r="AK44" s="235"/>
      <c r="AL44" s="235"/>
      <c r="AM44" s="235"/>
      <c r="AN44" s="235"/>
      <c r="AO44" s="235"/>
      <c r="AP44" s="235"/>
      <c r="AQ44" s="235"/>
      <c r="AR44" s="239"/>
      <c r="AS44" s="245"/>
      <c r="AT44" s="242"/>
      <c r="AU44" s="242"/>
      <c r="AV44" s="242"/>
      <c r="AW44" s="242"/>
      <c r="AX44" s="242"/>
      <c r="AY44" s="242"/>
      <c r="AZ44" s="242"/>
      <c r="BA44" s="242"/>
      <c r="BB44" s="244"/>
      <c r="BC44" s="234"/>
      <c r="BD44" s="235"/>
      <c r="BE44" s="235"/>
      <c r="BF44" s="235"/>
      <c r="BG44" s="242"/>
      <c r="BH44" s="235"/>
      <c r="BI44" s="250"/>
      <c r="BJ44" s="250"/>
      <c r="BK44" s="235"/>
      <c r="BL44" s="235"/>
      <c r="BM44" s="239"/>
      <c r="BN44" s="234"/>
      <c r="BO44" s="235"/>
      <c r="BP44" s="235"/>
      <c r="BQ44" s="235"/>
      <c r="BR44" s="235"/>
      <c r="BS44" s="235"/>
      <c r="BT44" s="235"/>
      <c r="BU44" s="235"/>
      <c r="BV44" s="235"/>
      <c r="BW44" s="235"/>
      <c r="BX44" s="235"/>
      <c r="BY44" s="235"/>
      <c r="BZ44" s="235"/>
      <c r="CA44" s="235"/>
      <c r="CB44" s="235"/>
      <c r="CC44" s="235"/>
      <c r="CD44" s="235"/>
      <c r="CE44" s="235"/>
      <c r="CF44" s="235"/>
      <c r="CG44" s="235"/>
      <c r="CH44" s="235"/>
      <c r="CI44" s="235"/>
      <c r="CJ44" s="235"/>
      <c r="CK44" s="235"/>
      <c r="CL44" s="235"/>
      <c r="CM44" s="235"/>
      <c r="CN44" s="235"/>
      <c r="CO44" s="235"/>
      <c r="CP44" s="235"/>
      <c r="CQ44" s="235"/>
      <c r="CR44" s="235"/>
      <c r="CS44" s="235"/>
      <c r="CT44" s="235"/>
      <c r="CU44" s="235"/>
      <c r="CV44" s="235"/>
      <c r="CW44" s="239"/>
    </row>
    <row r="45" spans="1:101" s="275" customFormat="1" ht="15.75">
      <c r="A45" s="410" t="s">
        <v>139</v>
      </c>
      <c r="B45" s="236" t="s">
        <v>122</v>
      </c>
      <c r="C45" s="233">
        <v>0</v>
      </c>
      <c r="D45" s="277"/>
      <c r="E45" s="246"/>
      <c r="F45" s="246"/>
      <c r="G45" s="246"/>
      <c r="H45" s="246"/>
      <c r="I45" s="246"/>
      <c r="J45" s="246"/>
      <c r="K45" s="246"/>
      <c r="L45" s="246"/>
      <c r="M45" s="246"/>
      <c r="N45" s="246"/>
      <c r="O45" s="246"/>
      <c r="P45" s="246"/>
      <c r="Q45" s="246"/>
      <c r="R45" s="246"/>
      <c r="S45" s="250"/>
      <c r="T45" s="278"/>
      <c r="U45" s="234"/>
      <c r="V45" s="235"/>
      <c r="W45" s="235"/>
      <c r="X45" s="235"/>
      <c r="Y45" s="235"/>
      <c r="Z45" s="235"/>
      <c r="AA45" s="235"/>
      <c r="AB45" s="235"/>
      <c r="AC45" s="235"/>
      <c r="AD45" s="235"/>
      <c r="AE45" s="235"/>
      <c r="AF45" s="235"/>
      <c r="AG45" s="235"/>
      <c r="AH45" s="235"/>
      <c r="AI45" s="235"/>
      <c r="AJ45" s="235"/>
      <c r="AK45" s="235"/>
      <c r="AL45" s="235"/>
      <c r="AM45" s="235"/>
      <c r="AN45" s="235"/>
      <c r="AO45" s="235"/>
      <c r="AP45" s="235"/>
      <c r="AQ45" s="235"/>
      <c r="AR45" s="239"/>
      <c r="AS45" s="245"/>
      <c r="AT45" s="242"/>
      <c r="AU45" s="242"/>
      <c r="AV45" s="242"/>
      <c r="AW45" s="242"/>
      <c r="AX45" s="242"/>
      <c r="AY45" s="242"/>
      <c r="AZ45" s="242"/>
      <c r="BA45" s="242"/>
      <c r="BB45" s="244"/>
      <c r="BC45" s="234"/>
      <c r="BD45" s="235"/>
      <c r="BE45" s="235"/>
      <c r="BF45" s="235"/>
      <c r="BG45" s="242"/>
      <c r="BH45" s="235"/>
      <c r="BI45" s="250"/>
      <c r="BJ45" s="250"/>
      <c r="BK45" s="235"/>
      <c r="BL45" s="235"/>
      <c r="BM45" s="239"/>
      <c r="BN45" s="234"/>
      <c r="BO45" s="235"/>
      <c r="BP45" s="235"/>
      <c r="BQ45" s="235"/>
      <c r="BR45" s="235"/>
      <c r="BS45" s="235"/>
      <c r="BT45" s="235"/>
      <c r="BU45" s="235"/>
      <c r="BV45" s="235"/>
      <c r="BW45" s="235"/>
      <c r="BX45" s="235"/>
      <c r="BY45" s="235"/>
      <c r="BZ45" s="235"/>
      <c r="CA45" s="235"/>
      <c r="CB45" s="235"/>
      <c r="CC45" s="235"/>
      <c r="CD45" s="235"/>
      <c r="CE45" s="235"/>
      <c r="CF45" s="235"/>
      <c r="CG45" s="235"/>
      <c r="CH45" s="235"/>
      <c r="CI45" s="235"/>
      <c r="CJ45" s="235"/>
      <c r="CK45" s="235"/>
      <c r="CL45" s="235"/>
      <c r="CM45" s="235"/>
      <c r="CN45" s="235"/>
      <c r="CO45" s="235"/>
      <c r="CP45" s="235"/>
      <c r="CQ45" s="235"/>
      <c r="CR45" s="235"/>
      <c r="CS45" s="235"/>
      <c r="CT45" s="235"/>
      <c r="CU45" s="235"/>
      <c r="CV45" s="235"/>
      <c r="CW45" s="239"/>
    </row>
    <row r="46" spans="1:101" s="275" customFormat="1" ht="15.75">
      <c r="A46" s="410" t="s">
        <v>140</v>
      </c>
      <c r="B46" s="236" t="s">
        <v>103</v>
      </c>
      <c r="C46" s="233">
        <v>0</v>
      </c>
      <c r="D46" s="277"/>
      <c r="E46" s="246"/>
      <c r="F46" s="246"/>
      <c r="G46" s="246"/>
      <c r="H46" s="246"/>
      <c r="I46" s="246"/>
      <c r="J46" s="246"/>
      <c r="K46" s="246"/>
      <c r="L46" s="246"/>
      <c r="M46" s="246"/>
      <c r="N46" s="246"/>
      <c r="O46" s="246"/>
      <c r="P46" s="246"/>
      <c r="Q46" s="246"/>
      <c r="R46" s="246"/>
      <c r="S46" s="250"/>
      <c r="T46" s="278"/>
      <c r="U46" s="234"/>
      <c r="V46" s="235"/>
      <c r="W46" s="235"/>
      <c r="X46" s="235"/>
      <c r="Y46" s="235"/>
      <c r="Z46" s="235"/>
      <c r="AA46" s="235"/>
      <c r="AB46" s="235"/>
      <c r="AC46" s="235"/>
      <c r="AD46" s="235"/>
      <c r="AE46" s="235"/>
      <c r="AF46" s="235"/>
      <c r="AG46" s="235"/>
      <c r="AH46" s="235"/>
      <c r="AI46" s="235"/>
      <c r="AJ46" s="235"/>
      <c r="AK46" s="235"/>
      <c r="AL46" s="235"/>
      <c r="AM46" s="235"/>
      <c r="AN46" s="235"/>
      <c r="AO46" s="235"/>
      <c r="AP46" s="235"/>
      <c r="AQ46" s="235"/>
      <c r="AR46" s="239"/>
      <c r="AS46" s="245"/>
      <c r="AT46" s="242"/>
      <c r="AU46" s="242"/>
      <c r="AV46" s="242"/>
      <c r="AW46" s="242"/>
      <c r="AX46" s="242"/>
      <c r="AY46" s="242"/>
      <c r="AZ46" s="242"/>
      <c r="BA46" s="242"/>
      <c r="BB46" s="244"/>
      <c r="BC46" s="234"/>
      <c r="BD46" s="235"/>
      <c r="BE46" s="235"/>
      <c r="BF46" s="235"/>
      <c r="BG46" s="242"/>
      <c r="BH46" s="235"/>
      <c r="BI46" s="250"/>
      <c r="BJ46" s="250"/>
      <c r="BK46" s="235"/>
      <c r="BL46" s="235"/>
      <c r="BM46" s="239"/>
      <c r="BN46" s="234"/>
      <c r="BO46" s="235"/>
      <c r="BP46" s="235"/>
      <c r="BQ46" s="235"/>
      <c r="BR46" s="235"/>
      <c r="BS46" s="235"/>
      <c r="BT46" s="235"/>
      <c r="BU46" s="235"/>
      <c r="BV46" s="235"/>
      <c r="BW46" s="235"/>
      <c r="BX46" s="235"/>
      <c r="BY46" s="235"/>
      <c r="BZ46" s="235"/>
      <c r="CA46" s="235"/>
      <c r="CB46" s="235"/>
      <c r="CC46" s="235"/>
      <c r="CD46" s="235"/>
      <c r="CE46" s="235"/>
      <c r="CF46" s="235"/>
      <c r="CG46" s="235"/>
      <c r="CH46" s="235"/>
      <c r="CI46" s="235"/>
      <c r="CJ46" s="235"/>
      <c r="CK46" s="235"/>
      <c r="CL46" s="235"/>
      <c r="CM46" s="235"/>
      <c r="CN46" s="235"/>
      <c r="CO46" s="235"/>
      <c r="CP46" s="235"/>
      <c r="CQ46" s="235"/>
      <c r="CR46" s="235"/>
      <c r="CS46" s="235"/>
      <c r="CT46" s="235"/>
      <c r="CU46" s="235"/>
      <c r="CV46" s="235"/>
      <c r="CW46" s="239"/>
    </row>
    <row r="47" spans="1:101" ht="15.75">
      <c r="A47" s="267" t="s">
        <v>141</v>
      </c>
      <c r="B47" s="232" t="s">
        <v>128</v>
      </c>
      <c r="C47" s="266">
        <v>9.9000000000000005E-2</v>
      </c>
      <c r="D47" s="249"/>
      <c r="E47" s="250"/>
      <c r="F47" s="248"/>
      <c r="G47" s="250"/>
      <c r="H47" s="248"/>
      <c r="I47" s="257"/>
      <c r="J47" s="250"/>
      <c r="K47" s="248"/>
      <c r="L47" s="248"/>
      <c r="M47" s="248"/>
      <c r="N47" s="248">
        <v>0.02</v>
      </c>
      <c r="O47" s="248"/>
      <c r="P47" s="250"/>
      <c r="Q47" s="235"/>
      <c r="R47" s="248"/>
      <c r="S47" s="248"/>
      <c r="T47" s="251">
        <v>2.7E-2</v>
      </c>
      <c r="U47" s="249"/>
      <c r="V47" s="250"/>
      <c r="W47" s="250"/>
      <c r="X47" s="250"/>
      <c r="Y47" s="250"/>
      <c r="Z47" s="250"/>
      <c r="AA47" s="250"/>
      <c r="AB47" s="250"/>
      <c r="AC47" s="250"/>
      <c r="AD47" s="250"/>
      <c r="AE47" s="250"/>
      <c r="AF47" s="250"/>
      <c r="AG47" s="250"/>
      <c r="AH47" s="250"/>
      <c r="AI47" s="250"/>
      <c r="AJ47" s="250"/>
      <c r="AK47" s="250"/>
      <c r="AL47" s="250"/>
      <c r="AM47" s="250"/>
      <c r="AN47" s="250"/>
      <c r="AO47" s="250"/>
      <c r="AP47" s="250"/>
      <c r="AQ47" s="250"/>
      <c r="AR47" s="237"/>
      <c r="AS47" s="245"/>
      <c r="AT47" s="243"/>
      <c r="AU47" s="248"/>
      <c r="AV47" s="250"/>
      <c r="AW47" s="248"/>
      <c r="AX47" s="248"/>
      <c r="AY47" s="248"/>
      <c r="AZ47" s="248"/>
      <c r="BA47" s="250"/>
      <c r="BB47" s="252"/>
      <c r="BC47" s="234"/>
      <c r="BD47" s="235"/>
      <c r="BE47" s="235"/>
      <c r="BF47" s="235"/>
      <c r="BG47" s="235"/>
      <c r="BH47" s="235"/>
      <c r="BI47" s="235"/>
      <c r="BJ47" s="235"/>
      <c r="BK47" s="235"/>
      <c r="BL47" s="235"/>
      <c r="BM47" s="239"/>
      <c r="BN47" s="234"/>
      <c r="BO47" s="236"/>
      <c r="BP47" s="236"/>
      <c r="BQ47" s="236"/>
      <c r="BR47" s="235"/>
      <c r="BS47" s="236"/>
      <c r="BT47" s="236"/>
      <c r="BU47" s="235"/>
      <c r="BV47" s="236"/>
      <c r="BW47" s="235"/>
      <c r="BX47" s="236"/>
      <c r="BY47" s="236"/>
      <c r="BZ47" s="236"/>
      <c r="CA47" s="236"/>
      <c r="CB47" s="236"/>
      <c r="CC47" s="236"/>
      <c r="CD47" s="235"/>
      <c r="CE47" s="236">
        <v>1.6E-2</v>
      </c>
      <c r="CF47" s="236"/>
      <c r="CG47" s="236"/>
      <c r="CH47" s="236"/>
      <c r="CI47" s="235"/>
      <c r="CJ47" s="235">
        <v>1.9E-2</v>
      </c>
      <c r="CK47" s="236"/>
      <c r="CL47" s="235">
        <v>1.7000000000000001E-2</v>
      </c>
      <c r="CM47" s="235"/>
      <c r="CN47" s="235"/>
      <c r="CO47" s="235"/>
      <c r="CP47" s="235"/>
      <c r="CQ47" s="235"/>
      <c r="CR47" s="235"/>
      <c r="CS47" s="236"/>
      <c r="CT47" s="236"/>
      <c r="CU47" s="235"/>
      <c r="CV47" s="236"/>
      <c r="CW47" s="237"/>
    </row>
    <row r="48" spans="1:101" ht="15.75">
      <c r="A48" s="231"/>
      <c r="B48" s="232" t="s">
        <v>103</v>
      </c>
      <c r="C48" s="233">
        <v>229.96999999999997</v>
      </c>
      <c r="D48" s="245"/>
      <c r="E48" s="235"/>
      <c r="F48" s="235"/>
      <c r="G48" s="235"/>
      <c r="H48" s="235"/>
      <c r="I48" s="242"/>
      <c r="J48" s="235"/>
      <c r="K48" s="235"/>
      <c r="L48" s="235"/>
      <c r="M48" s="235"/>
      <c r="N48" s="235">
        <v>47.3</v>
      </c>
      <c r="O48" s="235"/>
      <c r="P48" s="235"/>
      <c r="Q48" s="235"/>
      <c r="R48" s="235"/>
      <c r="S48" s="235"/>
      <c r="T48" s="280">
        <v>74.55</v>
      </c>
      <c r="U48" s="245"/>
      <c r="V48" s="242"/>
      <c r="W48" s="242"/>
      <c r="X48" s="242"/>
      <c r="Y48" s="242"/>
      <c r="Z48" s="242"/>
      <c r="AA48" s="242"/>
      <c r="AB48" s="235"/>
      <c r="AC48" s="235"/>
      <c r="AD48" s="235"/>
      <c r="AE48" s="235"/>
      <c r="AF48" s="235"/>
      <c r="AG48" s="235"/>
      <c r="AH48" s="235"/>
      <c r="AI48" s="235"/>
      <c r="AJ48" s="235"/>
      <c r="AK48" s="235"/>
      <c r="AL48" s="235"/>
      <c r="AM48" s="235"/>
      <c r="AN48" s="235"/>
      <c r="AO48" s="235"/>
      <c r="AP48" s="235"/>
      <c r="AQ48" s="235"/>
      <c r="AR48" s="237"/>
      <c r="AS48" s="245"/>
      <c r="AT48" s="242"/>
      <c r="AU48" s="242"/>
      <c r="AV48" s="242"/>
      <c r="AW48" s="242"/>
      <c r="AX48" s="242"/>
      <c r="AY48" s="250"/>
      <c r="AZ48" s="242"/>
      <c r="BA48" s="242"/>
      <c r="BB48" s="244"/>
      <c r="BC48" s="245"/>
      <c r="BD48" s="242"/>
      <c r="BE48" s="242"/>
      <c r="BF48" s="242"/>
      <c r="BG48" s="242"/>
      <c r="BH48" s="242"/>
      <c r="BI48" s="242"/>
      <c r="BJ48" s="242"/>
      <c r="BK48" s="242"/>
      <c r="BL48" s="242"/>
      <c r="BM48" s="244"/>
      <c r="BN48" s="245"/>
      <c r="BO48" s="242"/>
      <c r="BP48" s="242"/>
      <c r="BQ48" s="242"/>
      <c r="BR48" s="242"/>
      <c r="BS48" s="242"/>
      <c r="BT48" s="242"/>
      <c r="BU48" s="242"/>
      <c r="BV48" s="242"/>
      <c r="BW48" s="242"/>
      <c r="BX48" s="242"/>
      <c r="BY48" s="242"/>
      <c r="BZ48" s="242"/>
      <c r="CA48" s="242"/>
      <c r="CB48" s="242"/>
      <c r="CC48" s="242"/>
      <c r="CD48" s="242"/>
      <c r="CE48" s="242">
        <v>29.51</v>
      </c>
      <c r="CF48" s="242"/>
      <c r="CG48" s="242"/>
      <c r="CH48" s="242"/>
      <c r="CI48" s="242"/>
      <c r="CJ48" s="242">
        <v>41.32</v>
      </c>
      <c r="CK48" s="242"/>
      <c r="CL48" s="242">
        <v>37.29</v>
      </c>
      <c r="CM48" s="242"/>
      <c r="CN48" s="242"/>
      <c r="CO48" s="242"/>
      <c r="CP48" s="242"/>
      <c r="CQ48" s="242"/>
      <c r="CR48" s="242"/>
      <c r="CS48" s="242"/>
      <c r="CT48" s="242"/>
      <c r="CU48" s="242"/>
      <c r="CV48" s="242"/>
      <c r="CW48" s="244"/>
    </row>
    <row r="49" spans="1:101" ht="15.75">
      <c r="A49" s="488" t="s">
        <v>142</v>
      </c>
      <c r="B49" s="232" t="s">
        <v>122</v>
      </c>
      <c r="C49" s="268">
        <v>0</v>
      </c>
      <c r="D49" s="234"/>
      <c r="E49" s="235"/>
      <c r="F49" s="236"/>
      <c r="G49" s="235"/>
      <c r="H49" s="236"/>
      <c r="I49" s="235"/>
      <c r="J49" s="235"/>
      <c r="K49" s="236"/>
      <c r="L49" s="236"/>
      <c r="M49" s="236"/>
      <c r="N49" s="236"/>
      <c r="O49" s="236"/>
      <c r="P49" s="235"/>
      <c r="Q49" s="236"/>
      <c r="R49" s="236"/>
      <c r="S49" s="236"/>
      <c r="T49" s="237"/>
      <c r="U49" s="234"/>
      <c r="V49" s="235"/>
      <c r="W49" s="235"/>
      <c r="X49" s="235"/>
      <c r="Y49" s="235"/>
      <c r="Z49" s="235"/>
      <c r="AA49" s="235"/>
      <c r="AB49" s="235"/>
      <c r="AC49" s="235"/>
      <c r="AD49" s="235"/>
      <c r="AE49" s="235"/>
      <c r="AF49" s="235"/>
      <c r="AG49" s="235"/>
      <c r="AH49" s="235"/>
      <c r="AI49" s="235"/>
      <c r="AJ49" s="235"/>
      <c r="AK49" s="235"/>
      <c r="AL49" s="235"/>
      <c r="AM49" s="235"/>
      <c r="AN49" s="235"/>
      <c r="AO49" s="235"/>
      <c r="AP49" s="235"/>
      <c r="AQ49" s="235"/>
      <c r="AR49" s="237"/>
      <c r="AS49" s="269"/>
      <c r="AT49" s="270"/>
      <c r="AU49" s="270"/>
      <c r="AV49" s="260"/>
      <c r="AW49" s="270"/>
      <c r="AX49" s="270"/>
      <c r="AY49" s="260"/>
      <c r="AZ49" s="260"/>
      <c r="BA49" s="260"/>
      <c r="BB49" s="281"/>
      <c r="BC49" s="234"/>
      <c r="BD49" s="235"/>
      <c r="BE49" s="235"/>
      <c r="BF49" s="235"/>
      <c r="BG49" s="235"/>
      <c r="BH49" s="235"/>
      <c r="BI49" s="235"/>
      <c r="BJ49" s="235"/>
      <c r="BK49" s="235"/>
      <c r="BL49" s="235"/>
      <c r="BM49" s="239"/>
      <c r="BN49" s="234"/>
      <c r="BO49" s="236"/>
      <c r="BP49" s="236"/>
      <c r="BQ49" s="236"/>
      <c r="BR49" s="235"/>
      <c r="BS49" s="236"/>
      <c r="BT49" s="236"/>
      <c r="BU49" s="235"/>
      <c r="BV49" s="236"/>
      <c r="BW49" s="235"/>
      <c r="BX49" s="236"/>
      <c r="BY49" s="235"/>
      <c r="BZ49" s="235"/>
      <c r="CA49" s="236"/>
      <c r="CB49" s="236"/>
      <c r="CC49" s="236"/>
      <c r="CD49" s="235"/>
      <c r="CE49" s="236"/>
      <c r="CF49" s="236"/>
      <c r="CG49" s="236"/>
      <c r="CH49" s="236"/>
      <c r="CI49" s="235"/>
      <c r="CJ49" s="235"/>
      <c r="CK49" s="236"/>
      <c r="CL49" s="236"/>
      <c r="CM49" s="235"/>
      <c r="CN49" s="235"/>
      <c r="CO49" s="235"/>
      <c r="CP49" s="235"/>
      <c r="CQ49" s="235"/>
      <c r="CR49" s="236"/>
      <c r="CS49" s="236"/>
      <c r="CT49" s="236"/>
      <c r="CU49" s="235"/>
      <c r="CV49" s="236"/>
      <c r="CW49" s="237"/>
    </row>
    <row r="50" spans="1:101" ht="15.75">
      <c r="A50" s="488"/>
      <c r="B50" s="232" t="s">
        <v>103</v>
      </c>
      <c r="C50" s="233">
        <v>0</v>
      </c>
      <c r="D50" s="245"/>
      <c r="E50" s="242"/>
      <c r="F50" s="242"/>
      <c r="G50" s="242"/>
      <c r="H50" s="242"/>
      <c r="I50" s="242"/>
      <c r="J50" s="242"/>
      <c r="K50" s="242"/>
      <c r="L50" s="242"/>
      <c r="M50" s="242"/>
      <c r="N50" s="242"/>
      <c r="O50" s="242"/>
      <c r="P50" s="242"/>
      <c r="Q50" s="242"/>
      <c r="R50" s="242"/>
      <c r="S50" s="242"/>
      <c r="T50" s="244"/>
      <c r="U50" s="255"/>
      <c r="V50" s="242"/>
      <c r="W50" s="243"/>
      <c r="X50" s="242"/>
      <c r="Y50" s="242"/>
      <c r="Z50" s="242"/>
      <c r="AA50" s="242"/>
      <c r="AB50" s="242"/>
      <c r="AC50" s="242"/>
      <c r="AD50" s="242"/>
      <c r="AE50" s="242"/>
      <c r="AF50" s="242"/>
      <c r="AG50" s="242"/>
      <c r="AH50" s="242"/>
      <c r="AI50" s="242"/>
      <c r="AJ50" s="242"/>
      <c r="AK50" s="242"/>
      <c r="AL50" s="242"/>
      <c r="AM50" s="242"/>
      <c r="AN50" s="242"/>
      <c r="AO50" s="242"/>
      <c r="AP50" s="242"/>
      <c r="AQ50" s="242"/>
      <c r="AR50" s="244"/>
      <c r="AS50" s="245"/>
      <c r="AT50" s="242"/>
      <c r="AU50" s="242"/>
      <c r="AV50" s="242"/>
      <c r="AW50" s="242"/>
      <c r="AX50" s="242"/>
      <c r="AY50" s="242"/>
      <c r="AZ50" s="242"/>
      <c r="BA50" s="250"/>
      <c r="BB50" s="252"/>
      <c r="BC50" s="245"/>
      <c r="BD50" s="242"/>
      <c r="BE50" s="242"/>
      <c r="BF50" s="242"/>
      <c r="BG50" s="242"/>
      <c r="BH50" s="242"/>
      <c r="BI50" s="242"/>
      <c r="BJ50" s="242"/>
      <c r="BK50" s="242"/>
      <c r="BL50" s="242"/>
      <c r="BM50" s="244"/>
      <c r="BN50" s="245"/>
      <c r="BO50" s="242"/>
      <c r="BP50" s="242"/>
      <c r="BQ50" s="242"/>
      <c r="BR50" s="242"/>
      <c r="BS50" s="242"/>
      <c r="BT50" s="242"/>
      <c r="BU50" s="242"/>
      <c r="BV50" s="242"/>
      <c r="BW50" s="242"/>
      <c r="BX50" s="242"/>
      <c r="BY50" s="242"/>
      <c r="BZ50" s="242"/>
      <c r="CA50" s="242"/>
      <c r="CB50" s="242"/>
      <c r="CC50" s="242"/>
      <c r="CD50" s="242"/>
      <c r="CE50" s="242"/>
      <c r="CF50" s="242"/>
      <c r="CG50" s="242"/>
      <c r="CH50" s="243"/>
      <c r="CI50" s="242"/>
      <c r="CJ50" s="242"/>
      <c r="CK50" s="242"/>
      <c r="CL50" s="242"/>
      <c r="CM50" s="242"/>
      <c r="CN50" s="242"/>
      <c r="CO50" s="242"/>
      <c r="CP50" s="242"/>
      <c r="CQ50" s="242"/>
      <c r="CR50" s="242"/>
      <c r="CS50" s="242"/>
      <c r="CT50" s="242"/>
      <c r="CU50" s="242"/>
      <c r="CV50" s="242"/>
      <c r="CW50" s="244"/>
    </row>
    <row r="51" spans="1:101" ht="15.75">
      <c r="A51" s="267" t="s">
        <v>143</v>
      </c>
      <c r="B51" s="232" t="s">
        <v>122</v>
      </c>
      <c r="C51" s="268">
        <v>35</v>
      </c>
      <c r="D51" s="240"/>
      <c r="E51" s="235"/>
      <c r="F51" s="236"/>
      <c r="G51" s="235"/>
      <c r="H51" s="236"/>
      <c r="I51" s="236"/>
      <c r="J51" s="282"/>
      <c r="K51" s="236"/>
      <c r="L51" s="236"/>
      <c r="M51" s="235"/>
      <c r="N51" s="236">
        <v>1</v>
      </c>
      <c r="O51" s="235"/>
      <c r="P51" s="235"/>
      <c r="Q51" s="236"/>
      <c r="R51" s="236"/>
      <c r="S51" s="236"/>
      <c r="T51" s="237">
        <v>4</v>
      </c>
      <c r="U51" s="234">
        <v>1</v>
      </c>
      <c r="V51" s="235"/>
      <c r="W51" s="235"/>
      <c r="X51" s="235"/>
      <c r="Y51" s="235"/>
      <c r="Z51" s="235"/>
      <c r="AA51" s="235"/>
      <c r="AB51" s="235"/>
      <c r="AC51" s="235"/>
      <c r="AD51" s="235"/>
      <c r="AE51" s="235"/>
      <c r="AF51" s="235"/>
      <c r="AG51" s="235"/>
      <c r="AH51" s="235"/>
      <c r="AI51" s="235"/>
      <c r="AJ51" s="235"/>
      <c r="AK51" s="235"/>
      <c r="AL51" s="235"/>
      <c r="AM51" s="235"/>
      <c r="AN51" s="235"/>
      <c r="AO51" s="235"/>
      <c r="AP51" s="235"/>
      <c r="AQ51" s="235">
        <v>22</v>
      </c>
      <c r="AR51" s="237"/>
      <c r="AS51" s="269"/>
      <c r="AT51" s="260"/>
      <c r="AU51" s="260"/>
      <c r="AV51" s="260"/>
      <c r="AW51" s="260"/>
      <c r="AX51" s="260"/>
      <c r="AY51" s="260"/>
      <c r="AZ51" s="260"/>
      <c r="BA51" s="260"/>
      <c r="BB51" s="281"/>
      <c r="BC51" s="234"/>
      <c r="BD51" s="235"/>
      <c r="BE51" s="235"/>
      <c r="BF51" s="235"/>
      <c r="BG51" s="235"/>
      <c r="BH51" s="235"/>
      <c r="BI51" s="235"/>
      <c r="BJ51" s="235">
        <v>1</v>
      </c>
      <c r="BK51" s="235"/>
      <c r="BL51" s="235"/>
      <c r="BM51" s="239"/>
      <c r="BN51" s="234"/>
      <c r="BO51" s="236"/>
      <c r="BP51" s="236">
        <v>1</v>
      </c>
      <c r="BQ51" s="236"/>
      <c r="BR51" s="235"/>
      <c r="BS51" s="282"/>
      <c r="BT51" s="236"/>
      <c r="BU51" s="235"/>
      <c r="BV51" s="236"/>
      <c r="BW51" s="235"/>
      <c r="BX51" s="236"/>
      <c r="BY51" s="236"/>
      <c r="BZ51" s="236">
        <v>1</v>
      </c>
      <c r="CA51" s="282"/>
      <c r="CB51" s="236"/>
      <c r="CC51" s="236"/>
      <c r="CD51" s="235"/>
      <c r="CE51" s="236"/>
      <c r="CF51" s="236"/>
      <c r="CG51" s="236"/>
      <c r="CH51" s="236"/>
      <c r="CI51" s="235"/>
      <c r="CJ51" s="235"/>
      <c r="CK51" s="236"/>
      <c r="CL51" s="236"/>
      <c r="CM51" s="235"/>
      <c r="CN51" s="235"/>
      <c r="CO51" s="235"/>
      <c r="CP51" s="235"/>
      <c r="CQ51" s="235"/>
      <c r="CR51" s="235">
        <v>1</v>
      </c>
      <c r="CS51" s="236">
        <v>1</v>
      </c>
      <c r="CT51" s="236">
        <v>1</v>
      </c>
      <c r="CU51" s="235">
        <v>1</v>
      </c>
      <c r="CV51" s="236"/>
      <c r="CW51" s="237"/>
    </row>
    <row r="52" spans="1:101" ht="15.75">
      <c r="A52" s="231"/>
      <c r="B52" s="232" t="s">
        <v>103</v>
      </c>
      <c r="C52" s="233">
        <v>528.54000000000008</v>
      </c>
      <c r="D52" s="255"/>
      <c r="E52" s="242"/>
      <c r="F52" s="243"/>
      <c r="G52" s="242"/>
      <c r="H52" s="243"/>
      <c r="I52" s="243"/>
      <c r="J52" s="283"/>
      <c r="K52" s="243"/>
      <c r="L52" s="243"/>
      <c r="M52" s="242"/>
      <c r="N52" s="283">
        <v>11.64</v>
      </c>
      <c r="O52" s="242"/>
      <c r="P52" s="242"/>
      <c r="Q52" s="243"/>
      <c r="R52" s="243"/>
      <c r="S52" s="248"/>
      <c r="T52" s="251">
        <v>160.88</v>
      </c>
      <c r="U52" s="255">
        <v>4.9000000000000004</v>
      </c>
      <c r="V52" s="242"/>
      <c r="W52" s="242"/>
      <c r="X52" s="242"/>
      <c r="Y52" s="242"/>
      <c r="Z52" s="242"/>
      <c r="AA52" s="242"/>
      <c r="AB52" s="242"/>
      <c r="AC52" s="242"/>
      <c r="AD52" s="242"/>
      <c r="AE52" s="242"/>
      <c r="AF52" s="242"/>
      <c r="AG52" s="242"/>
      <c r="AH52" s="242"/>
      <c r="AI52" s="242"/>
      <c r="AJ52" s="242"/>
      <c r="AK52" s="242"/>
      <c r="AL52" s="242"/>
      <c r="AM52" s="242"/>
      <c r="AN52" s="242"/>
      <c r="AO52" s="242"/>
      <c r="AP52" s="242"/>
      <c r="AQ52" s="242">
        <v>142.06</v>
      </c>
      <c r="AR52" s="253"/>
      <c r="AS52" s="245"/>
      <c r="AT52" s="242"/>
      <c r="AU52" s="242"/>
      <c r="AV52" s="242"/>
      <c r="AW52" s="242"/>
      <c r="AX52" s="242"/>
      <c r="AY52" s="242"/>
      <c r="AZ52" s="242"/>
      <c r="BA52" s="250"/>
      <c r="BB52" s="252"/>
      <c r="BC52" s="245"/>
      <c r="BD52" s="242"/>
      <c r="BE52" s="242"/>
      <c r="BF52" s="242"/>
      <c r="BG52" s="242"/>
      <c r="BH52" s="242"/>
      <c r="BI52" s="242"/>
      <c r="BJ52" s="242">
        <v>18.72</v>
      </c>
      <c r="BK52" s="242"/>
      <c r="BL52" s="242"/>
      <c r="BM52" s="253"/>
      <c r="BN52" s="234"/>
      <c r="BO52" s="243"/>
      <c r="BP52" s="243">
        <v>49.91</v>
      </c>
      <c r="BQ52" s="242"/>
      <c r="BR52" s="242"/>
      <c r="BS52" s="243"/>
      <c r="BT52" s="243"/>
      <c r="BU52" s="242"/>
      <c r="BV52" s="243"/>
      <c r="BW52" s="242"/>
      <c r="BX52" s="243"/>
      <c r="BY52" s="243"/>
      <c r="BZ52" s="243">
        <v>49.91</v>
      </c>
      <c r="CA52" s="243"/>
      <c r="CB52" s="243"/>
      <c r="CC52" s="243"/>
      <c r="CD52" s="242"/>
      <c r="CE52" s="243"/>
      <c r="CF52" s="243"/>
      <c r="CG52" s="243"/>
      <c r="CH52" s="243"/>
      <c r="CI52" s="242"/>
      <c r="CJ52" s="242"/>
      <c r="CK52" s="243"/>
      <c r="CL52" s="243"/>
      <c r="CM52" s="242"/>
      <c r="CN52" s="242"/>
      <c r="CO52" s="242"/>
      <c r="CP52" s="242"/>
      <c r="CQ52" s="242"/>
      <c r="CR52" s="242">
        <v>28.79</v>
      </c>
      <c r="CS52" s="243">
        <v>28.79</v>
      </c>
      <c r="CT52" s="243">
        <v>16.47</v>
      </c>
      <c r="CU52" s="242">
        <v>16.47</v>
      </c>
      <c r="CV52" s="243"/>
      <c r="CW52" s="253"/>
    </row>
    <row r="53" spans="1:101" ht="15.75">
      <c r="A53" s="267" t="s">
        <v>144</v>
      </c>
      <c r="B53" s="232" t="s">
        <v>122</v>
      </c>
      <c r="C53" s="268">
        <v>10</v>
      </c>
      <c r="D53" s="234"/>
      <c r="E53" s="235"/>
      <c r="F53" s="235"/>
      <c r="G53" s="235"/>
      <c r="H53" s="235"/>
      <c r="I53" s="235"/>
      <c r="J53" s="235"/>
      <c r="K53" s="235"/>
      <c r="L53" s="235"/>
      <c r="M53" s="235">
        <v>1</v>
      </c>
      <c r="N53" s="235">
        <v>1</v>
      </c>
      <c r="O53" s="235"/>
      <c r="P53" s="235"/>
      <c r="Q53" s="236"/>
      <c r="R53" s="236"/>
      <c r="S53" s="236"/>
      <c r="T53" s="237">
        <v>6</v>
      </c>
      <c r="U53" s="234"/>
      <c r="V53" s="235"/>
      <c r="W53" s="235"/>
      <c r="X53" s="235"/>
      <c r="Y53" s="235"/>
      <c r="Z53" s="235"/>
      <c r="AA53" s="235"/>
      <c r="AB53" s="235"/>
      <c r="AC53" s="235"/>
      <c r="AD53" s="235"/>
      <c r="AE53" s="235"/>
      <c r="AF53" s="235"/>
      <c r="AG53" s="235"/>
      <c r="AH53" s="235"/>
      <c r="AI53" s="235"/>
      <c r="AJ53" s="235">
        <v>2</v>
      </c>
      <c r="AK53" s="235"/>
      <c r="AL53" s="235"/>
      <c r="AM53" s="235"/>
      <c r="AN53" s="235"/>
      <c r="AO53" s="235"/>
      <c r="AP53" s="235"/>
      <c r="AQ53" s="235"/>
      <c r="AR53" s="237"/>
      <c r="AS53" s="269"/>
      <c r="AT53" s="260"/>
      <c r="AU53" s="260"/>
      <c r="AV53" s="260"/>
      <c r="AW53" s="260"/>
      <c r="AX53" s="260"/>
      <c r="AY53" s="260"/>
      <c r="AZ53" s="260"/>
      <c r="BA53" s="260"/>
      <c r="BB53" s="281"/>
      <c r="BC53" s="234"/>
      <c r="BD53" s="235"/>
      <c r="BE53" s="235"/>
      <c r="BF53" s="235"/>
      <c r="BG53" s="235"/>
      <c r="BH53" s="235"/>
      <c r="BI53" s="235"/>
      <c r="BJ53" s="235"/>
      <c r="BK53" s="235"/>
      <c r="BL53" s="235"/>
      <c r="BM53" s="239"/>
      <c r="BN53" s="234"/>
      <c r="BO53" s="236"/>
      <c r="BP53" s="236"/>
      <c r="BQ53" s="236"/>
      <c r="BR53" s="235"/>
      <c r="BS53" s="236"/>
      <c r="BT53" s="236"/>
      <c r="BU53" s="235"/>
      <c r="BV53" s="236"/>
      <c r="BW53" s="235"/>
      <c r="BX53" s="236"/>
      <c r="BY53" s="236"/>
      <c r="BZ53" s="236"/>
      <c r="CA53" s="236"/>
      <c r="CB53" s="236"/>
      <c r="CC53" s="236"/>
      <c r="CD53" s="235"/>
      <c r="CE53" s="236"/>
      <c r="CF53" s="236"/>
      <c r="CG53" s="236"/>
      <c r="CH53" s="236"/>
      <c r="CI53" s="235"/>
      <c r="CJ53" s="235"/>
      <c r="CK53" s="236"/>
      <c r="CL53" s="236"/>
      <c r="CM53" s="235"/>
      <c r="CN53" s="235"/>
      <c r="CO53" s="235"/>
      <c r="CP53" s="235"/>
      <c r="CQ53" s="235"/>
      <c r="CR53" s="235"/>
      <c r="CS53" s="236"/>
      <c r="CT53" s="236"/>
      <c r="CU53" s="235"/>
      <c r="CV53" s="236"/>
      <c r="CW53" s="237"/>
    </row>
    <row r="54" spans="1:101" ht="15.75">
      <c r="A54" s="267" t="s">
        <v>145</v>
      </c>
      <c r="B54" s="232" t="s">
        <v>103</v>
      </c>
      <c r="C54" s="233">
        <v>220.45</v>
      </c>
      <c r="D54" s="245"/>
      <c r="E54" s="242"/>
      <c r="F54" s="242"/>
      <c r="G54" s="242"/>
      <c r="H54" s="242"/>
      <c r="I54" s="242"/>
      <c r="J54" s="242"/>
      <c r="K54" s="242"/>
      <c r="L54" s="242"/>
      <c r="M54" s="242">
        <v>32.130000000000003</v>
      </c>
      <c r="N54" s="242">
        <v>32.130000000000003</v>
      </c>
      <c r="O54" s="242"/>
      <c r="P54" s="242"/>
      <c r="Q54" s="242"/>
      <c r="R54" s="242"/>
      <c r="S54" s="242"/>
      <c r="T54" s="244">
        <v>113.18</v>
      </c>
      <c r="U54" s="245"/>
      <c r="V54" s="242"/>
      <c r="W54" s="242"/>
      <c r="X54" s="242"/>
      <c r="Y54" s="242"/>
      <c r="Z54" s="242"/>
      <c r="AA54" s="242"/>
      <c r="AB54" s="242"/>
      <c r="AC54" s="242"/>
      <c r="AD54" s="242"/>
      <c r="AE54" s="242"/>
      <c r="AF54" s="242"/>
      <c r="AG54" s="242"/>
      <c r="AH54" s="242"/>
      <c r="AI54" s="242"/>
      <c r="AJ54" s="242">
        <v>43.01</v>
      </c>
      <c r="AK54" s="242"/>
      <c r="AL54" s="242"/>
      <c r="AM54" s="242"/>
      <c r="AN54" s="242"/>
      <c r="AO54" s="242"/>
      <c r="AP54" s="242"/>
      <c r="AQ54" s="242"/>
      <c r="AR54" s="253"/>
      <c r="AS54" s="245"/>
      <c r="AT54" s="242"/>
      <c r="AU54" s="242"/>
      <c r="AV54" s="242"/>
      <c r="AW54" s="242"/>
      <c r="AX54" s="242"/>
      <c r="AY54" s="242"/>
      <c r="AZ54" s="242"/>
      <c r="BA54" s="250"/>
      <c r="BB54" s="252"/>
      <c r="BC54" s="245"/>
      <c r="BD54" s="242"/>
      <c r="BE54" s="242"/>
      <c r="BF54" s="242"/>
      <c r="BG54" s="242"/>
      <c r="BH54" s="242"/>
      <c r="BI54" s="242"/>
      <c r="BJ54" s="242"/>
      <c r="BK54" s="242"/>
      <c r="BL54" s="242"/>
      <c r="BM54" s="244"/>
      <c r="BN54" s="245"/>
      <c r="BO54" s="242"/>
      <c r="BP54" s="242"/>
      <c r="BQ54" s="242"/>
      <c r="BR54" s="242"/>
      <c r="BS54" s="242"/>
      <c r="BT54" s="242"/>
      <c r="BU54" s="242"/>
      <c r="BV54" s="242"/>
      <c r="BW54" s="242"/>
      <c r="BX54" s="242"/>
      <c r="BY54" s="242"/>
      <c r="BZ54" s="242"/>
      <c r="CA54" s="242"/>
      <c r="CB54" s="242"/>
      <c r="CC54" s="242"/>
      <c r="CD54" s="242"/>
      <c r="CE54" s="242"/>
      <c r="CF54" s="242"/>
      <c r="CG54" s="242"/>
      <c r="CH54" s="242"/>
      <c r="CI54" s="242"/>
      <c r="CJ54" s="242"/>
      <c r="CK54" s="242"/>
      <c r="CL54" s="242"/>
      <c r="CM54" s="242"/>
      <c r="CN54" s="242"/>
      <c r="CO54" s="242"/>
      <c r="CP54" s="242"/>
      <c r="CQ54" s="242"/>
      <c r="CR54" s="242"/>
      <c r="CS54" s="242"/>
      <c r="CT54" s="242"/>
      <c r="CU54" s="242"/>
      <c r="CV54" s="242"/>
      <c r="CW54" s="244"/>
    </row>
    <row r="55" spans="1:101" s="275" customFormat="1" ht="15.75">
      <c r="A55" s="272" t="s">
        <v>146</v>
      </c>
      <c r="B55" s="232" t="s">
        <v>122</v>
      </c>
      <c r="C55" s="268">
        <v>5</v>
      </c>
      <c r="D55" s="234"/>
      <c r="E55" s="235"/>
      <c r="F55" s="235"/>
      <c r="G55" s="235"/>
      <c r="H55" s="235"/>
      <c r="I55" s="235"/>
      <c r="J55" s="235"/>
      <c r="K55" s="235"/>
      <c r="L55" s="235"/>
      <c r="M55" s="235"/>
      <c r="N55" s="235"/>
      <c r="O55" s="235">
        <v>1</v>
      </c>
      <c r="P55" s="235"/>
      <c r="Q55" s="235"/>
      <c r="R55" s="235">
        <v>1</v>
      </c>
      <c r="S55" s="235"/>
      <c r="T55" s="239"/>
      <c r="U55" s="234"/>
      <c r="V55" s="235"/>
      <c r="W55" s="235"/>
      <c r="X55" s="235"/>
      <c r="Y55" s="235"/>
      <c r="Z55" s="235"/>
      <c r="AA55" s="235"/>
      <c r="AB55" s="235"/>
      <c r="AC55" s="235"/>
      <c r="AD55" s="235"/>
      <c r="AE55" s="235"/>
      <c r="AF55" s="235"/>
      <c r="AG55" s="235"/>
      <c r="AH55" s="235"/>
      <c r="AI55" s="235"/>
      <c r="AJ55" s="235"/>
      <c r="AK55" s="235"/>
      <c r="AL55" s="235"/>
      <c r="AM55" s="235"/>
      <c r="AN55" s="235"/>
      <c r="AO55" s="235"/>
      <c r="AP55" s="235"/>
      <c r="AQ55" s="235"/>
      <c r="AR55" s="239"/>
      <c r="AS55" s="269"/>
      <c r="AT55" s="260"/>
      <c r="AU55" s="260"/>
      <c r="AV55" s="260"/>
      <c r="AW55" s="260">
        <v>3</v>
      </c>
      <c r="AX55" s="260"/>
      <c r="AY55" s="260"/>
      <c r="AZ55" s="260"/>
      <c r="BA55" s="260"/>
      <c r="BB55" s="281"/>
      <c r="BC55" s="234"/>
      <c r="BD55" s="235"/>
      <c r="BE55" s="235"/>
      <c r="BF55" s="235"/>
      <c r="BG55" s="235"/>
      <c r="BH55" s="235"/>
      <c r="BI55" s="235"/>
      <c r="BJ55" s="235"/>
      <c r="BK55" s="235"/>
      <c r="BL55" s="235"/>
      <c r="BM55" s="239"/>
      <c r="BN55" s="234"/>
      <c r="BO55" s="235"/>
      <c r="BP55" s="235"/>
      <c r="BQ55" s="235"/>
      <c r="BR55" s="235"/>
      <c r="BS55" s="235"/>
      <c r="BT55" s="235"/>
      <c r="BU55" s="235"/>
      <c r="BV55" s="235"/>
      <c r="BW55" s="235"/>
      <c r="BX55" s="235"/>
      <c r="BY55" s="235"/>
      <c r="BZ55" s="235"/>
      <c r="CA55" s="235"/>
      <c r="CB55" s="235"/>
      <c r="CC55" s="235"/>
      <c r="CD55" s="235"/>
      <c r="CE55" s="235"/>
      <c r="CF55" s="235"/>
      <c r="CG55" s="235"/>
      <c r="CH55" s="235"/>
      <c r="CI55" s="235"/>
      <c r="CJ55" s="235"/>
      <c r="CK55" s="235"/>
      <c r="CL55" s="235"/>
      <c r="CM55" s="235"/>
      <c r="CN55" s="235"/>
      <c r="CO55" s="235"/>
      <c r="CP55" s="235"/>
      <c r="CQ55" s="235"/>
      <c r="CR55" s="235"/>
      <c r="CS55" s="235"/>
      <c r="CT55" s="235"/>
      <c r="CU55" s="235"/>
      <c r="CV55" s="235"/>
      <c r="CW55" s="239"/>
    </row>
    <row r="56" spans="1:101" s="275" customFormat="1" ht="15.75">
      <c r="A56" s="272" t="s">
        <v>147</v>
      </c>
      <c r="B56" s="232" t="s">
        <v>103</v>
      </c>
      <c r="C56" s="233">
        <v>67.37</v>
      </c>
      <c r="D56" s="249"/>
      <c r="E56" s="250"/>
      <c r="F56" s="250"/>
      <c r="G56" s="250"/>
      <c r="H56" s="242"/>
      <c r="I56" s="242"/>
      <c r="J56" s="250"/>
      <c r="K56" s="250"/>
      <c r="L56" s="250"/>
      <c r="M56" s="250"/>
      <c r="N56" s="250"/>
      <c r="O56" s="250">
        <v>15.48</v>
      </c>
      <c r="P56" s="250"/>
      <c r="Q56" s="250"/>
      <c r="R56" s="250">
        <v>13.74</v>
      </c>
      <c r="S56" s="250"/>
      <c r="T56" s="252"/>
      <c r="U56" s="245"/>
      <c r="V56" s="242"/>
      <c r="W56" s="242"/>
      <c r="X56" s="242"/>
      <c r="Y56" s="242"/>
      <c r="Z56" s="242"/>
      <c r="AA56" s="242"/>
      <c r="AB56" s="242"/>
      <c r="AC56" s="242"/>
      <c r="AD56" s="242"/>
      <c r="AE56" s="242"/>
      <c r="AF56" s="242"/>
      <c r="AG56" s="242"/>
      <c r="AH56" s="242"/>
      <c r="AI56" s="242"/>
      <c r="AJ56" s="242"/>
      <c r="AK56" s="242"/>
      <c r="AL56" s="242"/>
      <c r="AM56" s="242"/>
      <c r="AN56" s="242"/>
      <c r="AO56" s="242"/>
      <c r="AP56" s="242"/>
      <c r="AQ56" s="242"/>
      <c r="AR56" s="244"/>
      <c r="AS56" s="245"/>
      <c r="AT56" s="242"/>
      <c r="AU56" s="242"/>
      <c r="AV56" s="242"/>
      <c r="AW56" s="242">
        <v>38.15</v>
      </c>
      <c r="AX56" s="242"/>
      <c r="AY56" s="242"/>
      <c r="AZ56" s="242"/>
      <c r="BA56" s="242"/>
      <c r="BB56" s="252"/>
      <c r="BC56" s="245"/>
      <c r="BD56" s="242"/>
      <c r="BE56" s="242"/>
      <c r="BF56" s="242"/>
      <c r="BG56" s="242"/>
      <c r="BH56" s="242"/>
      <c r="BI56" s="242"/>
      <c r="BJ56" s="242"/>
      <c r="BK56" s="242"/>
      <c r="BL56" s="242"/>
      <c r="BM56" s="244"/>
      <c r="BN56" s="245"/>
      <c r="BO56" s="242"/>
      <c r="BP56" s="242"/>
      <c r="BQ56" s="242"/>
      <c r="BR56" s="242"/>
      <c r="BS56" s="242"/>
      <c r="BT56" s="242"/>
      <c r="BU56" s="242"/>
      <c r="BV56" s="242"/>
      <c r="BW56" s="242"/>
      <c r="BX56" s="242"/>
      <c r="BY56" s="242"/>
      <c r="BZ56" s="242"/>
      <c r="CA56" s="242"/>
      <c r="CB56" s="242"/>
      <c r="CC56" s="242"/>
      <c r="CD56" s="242"/>
      <c r="CE56" s="242"/>
      <c r="CF56" s="242"/>
      <c r="CG56" s="242"/>
      <c r="CH56" s="242"/>
      <c r="CI56" s="242"/>
      <c r="CJ56" s="242"/>
      <c r="CK56" s="242"/>
      <c r="CL56" s="242"/>
      <c r="CM56" s="242"/>
      <c r="CN56" s="242"/>
      <c r="CO56" s="242"/>
      <c r="CP56" s="242"/>
      <c r="CQ56" s="242"/>
      <c r="CR56" s="242"/>
      <c r="CS56" s="242"/>
      <c r="CT56" s="242"/>
      <c r="CU56" s="242"/>
      <c r="CV56" s="242"/>
      <c r="CW56" s="244"/>
    </row>
    <row r="57" spans="1:101" s="275" customFormat="1" ht="15.75">
      <c r="A57" s="488" t="s">
        <v>148</v>
      </c>
      <c r="B57" s="282" t="s">
        <v>122</v>
      </c>
      <c r="C57" s="233">
        <v>0</v>
      </c>
      <c r="D57" s="249"/>
      <c r="E57" s="250"/>
      <c r="F57" s="250"/>
      <c r="G57" s="250"/>
      <c r="H57" s="242"/>
      <c r="I57" s="242"/>
      <c r="J57" s="250"/>
      <c r="K57" s="250"/>
      <c r="L57" s="250"/>
      <c r="M57" s="250"/>
      <c r="N57" s="250"/>
      <c r="O57" s="250"/>
      <c r="P57" s="250"/>
      <c r="Q57" s="250"/>
      <c r="R57" s="250"/>
      <c r="S57" s="250"/>
      <c r="T57" s="252"/>
      <c r="U57" s="245"/>
      <c r="V57" s="242"/>
      <c r="W57" s="242"/>
      <c r="X57" s="242"/>
      <c r="Y57" s="242"/>
      <c r="Z57" s="242"/>
      <c r="AA57" s="242"/>
      <c r="AB57" s="242"/>
      <c r="AC57" s="242"/>
      <c r="AD57" s="242"/>
      <c r="AE57" s="242"/>
      <c r="AF57" s="242"/>
      <c r="AG57" s="242"/>
      <c r="AH57" s="242"/>
      <c r="AI57" s="242"/>
      <c r="AJ57" s="242"/>
      <c r="AK57" s="242"/>
      <c r="AL57" s="242"/>
      <c r="AM57" s="242"/>
      <c r="AN57" s="242"/>
      <c r="AO57" s="242"/>
      <c r="AP57" s="242"/>
      <c r="AQ57" s="242"/>
      <c r="AR57" s="244"/>
      <c r="AS57" s="245"/>
      <c r="AT57" s="242"/>
      <c r="AU57" s="242"/>
      <c r="AV57" s="242"/>
      <c r="AW57" s="242"/>
      <c r="AX57" s="242"/>
      <c r="AY57" s="242"/>
      <c r="AZ57" s="242"/>
      <c r="BA57" s="242"/>
      <c r="BB57" s="252"/>
      <c r="BC57" s="245"/>
      <c r="BD57" s="242"/>
      <c r="BE57" s="242"/>
      <c r="BF57" s="242"/>
      <c r="BG57" s="242"/>
      <c r="BH57" s="242"/>
      <c r="BI57" s="242"/>
      <c r="BJ57" s="242"/>
      <c r="BK57" s="242"/>
      <c r="BL57" s="242"/>
      <c r="BM57" s="244"/>
      <c r="BN57" s="245"/>
      <c r="BO57" s="242"/>
      <c r="BP57" s="242"/>
      <c r="BQ57" s="242"/>
      <c r="BR57" s="242"/>
      <c r="BS57" s="242"/>
      <c r="BT57" s="242"/>
      <c r="BU57" s="242"/>
      <c r="BV57" s="242"/>
      <c r="BW57" s="242"/>
      <c r="BX57" s="242"/>
      <c r="BY57" s="242"/>
      <c r="BZ57" s="242"/>
      <c r="CA57" s="242"/>
      <c r="CB57" s="242"/>
      <c r="CC57" s="242"/>
      <c r="CD57" s="242"/>
      <c r="CE57" s="242"/>
      <c r="CF57" s="242"/>
      <c r="CG57" s="242"/>
      <c r="CH57" s="242"/>
      <c r="CI57" s="242"/>
      <c r="CJ57" s="242"/>
      <c r="CK57" s="242"/>
      <c r="CL57" s="242"/>
      <c r="CM57" s="242"/>
      <c r="CN57" s="242"/>
      <c r="CO57" s="242"/>
      <c r="CP57" s="242"/>
      <c r="CQ57" s="242"/>
      <c r="CR57" s="242"/>
      <c r="CS57" s="242"/>
      <c r="CT57" s="242"/>
      <c r="CU57" s="242"/>
      <c r="CV57" s="242"/>
      <c r="CW57" s="244"/>
    </row>
    <row r="58" spans="1:101" s="275" customFormat="1" ht="15.75">
      <c r="A58" s="488"/>
      <c r="B58" s="282" t="s">
        <v>103</v>
      </c>
      <c r="C58" s="233">
        <v>0</v>
      </c>
      <c r="D58" s="249"/>
      <c r="E58" s="250"/>
      <c r="F58" s="250"/>
      <c r="G58" s="250"/>
      <c r="H58" s="242"/>
      <c r="I58" s="242"/>
      <c r="J58" s="250"/>
      <c r="K58" s="250"/>
      <c r="L58" s="250"/>
      <c r="M58" s="250"/>
      <c r="N58" s="250"/>
      <c r="O58" s="250"/>
      <c r="P58" s="250"/>
      <c r="Q58" s="250"/>
      <c r="R58" s="250"/>
      <c r="S58" s="250"/>
      <c r="T58" s="252"/>
      <c r="U58" s="245"/>
      <c r="V58" s="242"/>
      <c r="W58" s="242"/>
      <c r="X58" s="242"/>
      <c r="Y58" s="242"/>
      <c r="Z58" s="242"/>
      <c r="AA58" s="242"/>
      <c r="AB58" s="242"/>
      <c r="AC58" s="242"/>
      <c r="AD58" s="242"/>
      <c r="AE58" s="242"/>
      <c r="AF58" s="242"/>
      <c r="AG58" s="242"/>
      <c r="AH58" s="242"/>
      <c r="AI58" s="242"/>
      <c r="AJ58" s="242"/>
      <c r="AK58" s="242"/>
      <c r="AL58" s="242"/>
      <c r="AM58" s="242"/>
      <c r="AN58" s="242"/>
      <c r="AO58" s="242"/>
      <c r="AP58" s="242"/>
      <c r="AQ58" s="242"/>
      <c r="AR58" s="244"/>
      <c r="AS58" s="245"/>
      <c r="AT58" s="242"/>
      <c r="AU58" s="242"/>
      <c r="AV58" s="242"/>
      <c r="AW58" s="242"/>
      <c r="AX58" s="242"/>
      <c r="AY58" s="242"/>
      <c r="AZ58" s="242"/>
      <c r="BA58" s="242"/>
      <c r="BB58" s="252"/>
      <c r="BC58" s="245"/>
      <c r="BD58" s="242"/>
      <c r="BE58" s="242"/>
      <c r="BF58" s="242"/>
      <c r="BG58" s="242"/>
      <c r="BH58" s="242"/>
      <c r="BI58" s="242"/>
      <c r="BJ58" s="242"/>
      <c r="BK58" s="242"/>
      <c r="BL58" s="242"/>
      <c r="BM58" s="244"/>
      <c r="BN58" s="245"/>
      <c r="BO58" s="242"/>
      <c r="BP58" s="242"/>
      <c r="BQ58" s="242"/>
      <c r="BR58" s="242"/>
      <c r="BS58" s="242"/>
      <c r="BT58" s="242"/>
      <c r="BU58" s="242"/>
      <c r="BV58" s="242"/>
      <c r="BW58" s="242"/>
      <c r="BX58" s="242"/>
      <c r="BY58" s="242"/>
      <c r="BZ58" s="242"/>
      <c r="CA58" s="242"/>
      <c r="CB58" s="242"/>
      <c r="CC58" s="242"/>
      <c r="CD58" s="242"/>
      <c r="CE58" s="242"/>
      <c r="CF58" s="242"/>
      <c r="CG58" s="242"/>
      <c r="CH58" s="242"/>
      <c r="CI58" s="242"/>
      <c r="CJ58" s="242"/>
      <c r="CK58" s="242"/>
      <c r="CL58" s="242"/>
      <c r="CM58" s="242"/>
      <c r="CN58" s="242"/>
      <c r="CO58" s="242"/>
      <c r="CP58" s="242"/>
      <c r="CQ58" s="242"/>
      <c r="CR58" s="242"/>
      <c r="CS58" s="242"/>
      <c r="CT58" s="242"/>
      <c r="CU58" s="242"/>
      <c r="CV58" s="242"/>
      <c r="CW58" s="244"/>
    </row>
    <row r="59" spans="1:101" s="275" customFormat="1" ht="15.75">
      <c r="A59" s="488" t="s">
        <v>149</v>
      </c>
      <c r="B59" s="279" t="s">
        <v>150</v>
      </c>
      <c r="C59" s="233">
        <v>0</v>
      </c>
      <c r="D59" s="249"/>
      <c r="E59" s="250"/>
      <c r="F59" s="250"/>
      <c r="G59" s="250"/>
      <c r="H59" s="242"/>
      <c r="I59" s="242"/>
      <c r="J59" s="250"/>
      <c r="K59" s="250"/>
      <c r="L59" s="250"/>
      <c r="M59" s="250"/>
      <c r="N59" s="250"/>
      <c r="O59" s="250"/>
      <c r="P59" s="250"/>
      <c r="Q59" s="250"/>
      <c r="R59" s="250"/>
      <c r="S59" s="250"/>
      <c r="T59" s="252"/>
      <c r="U59" s="245"/>
      <c r="V59" s="242"/>
      <c r="W59" s="242"/>
      <c r="X59" s="242"/>
      <c r="Y59" s="242"/>
      <c r="Z59" s="242"/>
      <c r="AA59" s="242"/>
      <c r="AB59" s="242"/>
      <c r="AC59" s="242"/>
      <c r="AD59" s="242"/>
      <c r="AE59" s="242"/>
      <c r="AF59" s="242"/>
      <c r="AG59" s="242"/>
      <c r="AH59" s="242"/>
      <c r="AI59" s="242"/>
      <c r="AJ59" s="242"/>
      <c r="AK59" s="242"/>
      <c r="AL59" s="242"/>
      <c r="AM59" s="242"/>
      <c r="AN59" s="242"/>
      <c r="AO59" s="242"/>
      <c r="AP59" s="242"/>
      <c r="AQ59" s="242"/>
      <c r="AR59" s="244"/>
      <c r="AS59" s="245"/>
      <c r="AT59" s="242"/>
      <c r="AU59" s="242"/>
      <c r="AV59" s="242"/>
      <c r="AW59" s="242"/>
      <c r="AX59" s="242"/>
      <c r="AY59" s="242"/>
      <c r="AZ59" s="242"/>
      <c r="BA59" s="242"/>
      <c r="BB59" s="252"/>
      <c r="BC59" s="245"/>
      <c r="BD59" s="242"/>
      <c r="BE59" s="242"/>
      <c r="BF59" s="242"/>
      <c r="BG59" s="242"/>
      <c r="BH59" s="242"/>
      <c r="BI59" s="242"/>
      <c r="BJ59" s="242"/>
      <c r="BK59" s="242"/>
      <c r="BL59" s="242"/>
      <c r="BM59" s="244"/>
      <c r="BN59" s="245"/>
      <c r="BO59" s="242"/>
      <c r="BP59" s="242"/>
      <c r="BQ59" s="242"/>
      <c r="BR59" s="242"/>
      <c r="BS59" s="242"/>
      <c r="BT59" s="242"/>
      <c r="BU59" s="242"/>
      <c r="BV59" s="242"/>
      <c r="BW59" s="242"/>
      <c r="BX59" s="242"/>
      <c r="BY59" s="242"/>
      <c r="BZ59" s="242"/>
      <c r="CA59" s="242"/>
      <c r="CB59" s="242"/>
      <c r="CC59" s="242"/>
      <c r="CD59" s="242"/>
      <c r="CE59" s="242"/>
      <c r="CF59" s="242"/>
      <c r="CG59" s="242"/>
      <c r="CH59" s="242"/>
      <c r="CI59" s="242"/>
      <c r="CJ59" s="242"/>
      <c r="CK59" s="242"/>
      <c r="CL59" s="242"/>
      <c r="CM59" s="242"/>
      <c r="CN59" s="242"/>
      <c r="CO59" s="242"/>
      <c r="CP59" s="242"/>
      <c r="CQ59" s="242"/>
      <c r="CR59" s="242"/>
      <c r="CS59" s="242"/>
      <c r="CT59" s="242"/>
      <c r="CU59" s="242"/>
      <c r="CV59" s="242"/>
      <c r="CW59" s="244"/>
    </row>
    <row r="60" spans="1:101" s="275" customFormat="1" ht="15.75">
      <c r="A60" s="488"/>
      <c r="B60" s="279" t="s">
        <v>103</v>
      </c>
      <c r="C60" s="233">
        <v>0</v>
      </c>
      <c r="D60" s="249"/>
      <c r="E60" s="250"/>
      <c r="F60" s="250"/>
      <c r="G60" s="250"/>
      <c r="H60" s="242"/>
      <c r="I60" s="242"/>
      <c r="J60" s="250"/>
      <c r="K60" s="250"/>
      <c r="L60" s="250"/>
      <c r="M60" s="250"/>
      <c r="N60" s="250"/>
      <c r="O60" s="250"/>
      <c r="P60" s="250"/>
      <c r="Q60" s="250"/>
      <c r="R60" s="250"/>
      <c r="S60" s="250"/>
      <c r="T60" s="252"/>
      <c r="U60" s="245"/>
      <c r="V60" s="242"/>
      <c r="W60" s="242"/>
      <c r="X60" s="242"/>
      <c r="Y60" s="242"/>
      <c r="Z60" s="242"/>
      <c r="AA60" s="242"/>
      <c r="AB60" s="242"/>
      <c r="AC60" s="242"/>
      <c r="AD60" s="242"/>
      <c r="AE60" s="242"/>
      <c r="AF60" s="242"/>
      <c r="AG60" s="242"/>
      <c r="AH60" s="242"/>
      <c r="AI60" s="242"/>
      <c r="AJ60" s="242"/>
      <c r="AK60" s="242"/>
      <c r="AL60" s="242"/>
      <c r="AM60" s="242"/>
      <c r="AN60" s="242"/>
      <c r="AO60" s="242"/>
      <c r="AP60" s="242"/>
      <c r="AQ60" s="242"/>
      <c r="AR60" s="244"/>
      <c r="AS60" s="245"/>
      <c r="AT60" s="242"/>
      <c r="AU60" s="242"/>
      <c r="AV60" s="242"/>
      <c r="AW60" s="242"/>
      <c r="AX60" s="242"/>
      <c r="AY60" s="242"/>
      <c r="AZ60" s="242"/>
      <c r="BA60" s="242"/>
      <c r="BB60" s="252"/>
      <c r="BC60" s="245"/>
      <c r="BD60" s="242"/>
      <c r="BE60" s="242"/>
      <c r="BF60" s="242"/>
      <c r="BG60" s="242"/>
      <c r="BH60" s="242"/>
      <c r="BI60" s="242"/>
      <c r="BJ60" s="242"/>
      <c r="BK60" s="242"/>
      <c r="BL60" s="242"/>
      <c r="BM60" s="244"/>
      <c r="BN60" s="245"/>
      <c r="BO60" s="242"/>
      <c r="BP60" s="242"/>
      <c r="BQ60" s="242"/>
      <c r="BR60" s="242"/>
      <c r="BS60" s="242"/>
      <c r="BT60" s="242"/>
      <c r="BU60" s="242"/>
      <c r="BV60" s="242"/>
      <c r="BW60" s="242"/>
      <c r="BX60" s="242"/>
      <c r="BY60" s="242"/>
      <c r="BZ60" s="242"/>
      <c r="CA60" s="242"/>
      <c r="CB60" s="242"/>
      <c r="CC60" s="242"/>
      <c r="CD60" s="242"/>
      <c r="CE60" s="242"/>
      <c r="CF60" s="242"/>
      <c r="CG60" s="242"/>
      <c r="CH60" s="242"/>
      <c r="CI60" s="242"/>
      <c r="CJ60" s="242"/>
      <c r="CK60" s="242"/>
      <c r="CL60" s="242"/>
      <c r="CM60" s="242"/>
      <c r="CN60" s="242"/>
      <c r="CO60" s="242"/>
      <c r="CP60" s="242"/>
      <c r="CQ60" s="242"/>
      <c r="CR60" s="242"/>
      <c r="CS60" s="242"/>
      <c r="CT60" s="242"/>
      <c r="CU60" s="242"/>
      <c r="CV60" s="242"/>
      <c r="CW60" s="244"/>
    </row>
    <row r="61" spans="1:101" s="275" customFormat="1" ht="15.75">
      <c r="A61" s="488" t="s">
        <v>151</v>
      </c>
      <c r="B61" s="279" t="s">
        <v>122</v>
      </c>
      <c r="C61" s="233">
        <v>0</v>
      </c>
      <c r="D61" s="249"/>
      <c r="E61" s="250"/>
      <c r="F61" s="250"/>
      <c r="G61" s="250"/>
      <c r="H61" s="242"/>
      <c r="I61" s="242"/>
      <c r="J61" s="250"/>
      <c r="K61" s="250"/>
      <c r="L61" s="250"/>
      <c r="M61" s="250"/>
      <c r="N61" s="250"/>
      <c r="O61" s="250"/>
      <c r="P61" s="250"/>
      <c r="Q61" s="250"/>
      <c r="R61" s="250"/>
      <c r="S61" s="250"/>
      <c r="T61" s="252"/>
      <c r="U61" s="245"/>
      <c r="V61" s="242"/>
      <c r="W61" s="242"/>
      <c r="X61" s="242"/>
      <c r="Y61" s="242"/>
      <c r="Z61" s="242"/>
      <c r="AA61" s="242"/>
      <c r="AB61" s="242"/>
      <c r="AC61" s="242"/>
      <c r="AD61" s="242"/>
      <c r="AE61" s="242"/>
      <c r="AF61" s="242"/>
      <c r="AG61" s="242"/>
      <c r="AH61" s="242"/>
      <c r="AI61" s="242"/>
      <c r="AJ61" s="242"/>
      <c r="AK61" s="242"/>
      <c r="AL61" s="242"/>
      <c r="AM61" s="242"/>
      <c r="AN61" s="242"/>
      <c r="AO61" s="242"/>
      <c r="AP61" s="242"/>
      <c r="AQ61" s="242"/>
      <c r="AR61" s="244"/>
      <c r="AS61" s="245"/>
      <c r="AT61" s="242"/>
      <c r="AU61" s="242"/>
      <c r="AV61" s="242"/>
      <c r="AW61" s="242"/>
      <c r="AX61" s="242"/>
      <c r="AY61" s="242"/>
      <c r="AZ61" s="242"/>
      <c r="BA61" s="242"/>
      <c r="BB61" s="252"/>
      <c r="BC61" s="245"/>
      <c r="BD61" s="242"/>
      <c r="BE61" s="242"/>
      <c r="BF61" s="242"/>
      <c r="BG61" s="242"/>
      <c r="BH61" s="242"/>
      <c r="BI61" s="242"/>
      <c r="BJ61" s="242"/>
      <c r="BK61" s="242"/>
      <c r="BL61" s="242"/>
      <c r="BM61" s="244"/>
      <c r="BN61" s="245"/>
      <c r="BO61" s="242"/>
      <c r="BP61" s="242"/>
      <c r="BQ61" s="242"/>
      <c r="BR61" s="242"/>
      <c r="BS61" s="242"/>
      <c r="BT61" s="242"/>
      <c r="BU61" s="242"/>
      <c r="BV61" s="242"/>
      <c r="BW61" s="242"/>
      <c r="BX61" s="242"/>
      <c r="BY61" s="242"/>
      <c r="BZ61" s="242"/>
      <c r="CA61" s="242"/>
      <c r="CB61" s="242"/>
      <c r="CC61" s="242"/>
      <c r="CD61" s="242"/>
      <c r="CE61" s="242"/>
      <c r="CF61" s="242"/>
      <c r="CG61" s="242"/>
      <c r="CH61" s="242"/>
      <c r="CI61" s="242"/>
      <c r="CJ61" s="242"/>
      <c r="CK61" s="242"/>
      <c r="CL61" s="242"/>
      <c r="CM61" s="242"/>
      <c r="CN61" s="242"/>
      <c r="CO61" s="242"/>
      <c r="CP61" s="242"/>
      <c r="CQ61" s="242"/>
      <c r="CR61" s="242"/>
      <c r="CS61" s="242"/>
      <c r="CT61" s="242"/>
      <c r="CU61" s="242"/>
      <c r="CV61" s="242"/>
      <c r="CW61" s="244"/>
    </row>
    <row r="62" spans="1:101" s="275" customFormat="1" ht="15.75">
      <c r="A62" s="488"/>
      <c r="B62" s="279" t="s">
        <v>103</v>
      </c>
      <c r="C62" s="233">
        <v>0</v>
      </c>
      <c r="D62" s="249"/>
      <c r="E62" s="250"/>
      <c r="F62" s="250"/>
      <c r="G62" s="250"/>
      <c r="H62" s="242"/>
      <c r="I62" s="242"/>
      <c r="J62" s="250"/>
      <c r="K62" s="250"/>
      <c r="L62" s="250"/>
      <c r="M62" s="250"/>
      <c r="N62" s="250"/>
      <c r="O62" s="250"/>
      <c r="P62" s="250"/>
      <c r="Q62" s="250"/>
      <c r="R62" s="250"/>
      <c r="S62" s="250"/>
      <c r="T62" s="252"/>
      <c r="U62" s="245"/>
      <c r="V62" s="242"/>
      <c r="W62" s="242"/>
      <c r="X62" s="242"/>
      <c r="Y62" s="242"/>
      <c r="Z62" s="242"/>
      <c r="AA62" s="242"/>
      <c r="AB62" s="242"/>
      <c r="AC62" s="242"/>
      <c r="AD62" s="242"/>
      <c r="AE62" s="242"/>
      <c r="AF62" s="242"/>
      <c r="AG62" s="242"/>
      <c r="AH62" s="242"/>
      <c r="AI62" s="242"/>
      <c r="AJ62" s="242"/>
      <c r="AK62" s="242"/>
      <c r="AL62" s="242"/>
      <c r="AM62" s="242"/>
      <c r="AN62" s="242"/>
      <c r="AO62" s="242"/>
      <c r="AP62" s="242"/>
      <c r="AQ62" s="242"/>
      <c r="AR62" s="244"/>
      <c r="AS62" s="245"/>
      <c r="AT62" s="242"/>
      <c r="AU62" s="242"/>
      <c r="AV62" s="242"/>
      <c r="AW62" s="242"/>
      <c r="AX62" s="242"/>
      <c r="AY62" s="242"/>
      <c r="AZ62" s="242"/>
      <c r="BA62" s="242"/>
      <c r="BB62" s="252"/>
      <c r="BC62" s="245"/>
      <c r="BD62" s="242"/>
      <c r="BE62" s="242"/>
      <c r="BF62" s="242"/>
      <c r="BG62" s="242"/>
      <c r="BH62" s="242"/>
      <c r="BI62" s="242"/>
      <c r="BJ62" s="242"/>
      <c r="BK62" s="242"/>
      <c r="BL62" s="242"/>
      <c r="BM62" s="244"/>
      <c r="BN62" s="245"/>
      <c r="BO62" s="242"/>
      <c r="BP62" s="242"/>
      <c r="BQ62" s="242"/>
      <c r="BR62" s="242"/>
      <c r="BS62" s="242"/>
      <c r="BT62" s="242"/>
      <c r="BU62" s="242"/>
      <c r="BV62" s="242"/>
      <c r="BW62" s="242"/>
      <c r="BX62" s="242"/>
      <c r="BY62" s="242"/>
      <c r="BZ62" s="242"/>
      <c r="CA62" s="242"/>
      <c r="CB62" s="242"/>
      <c r="CC62" s="242"/>
      <c r="CD62" s="242"/>
      <c r="CE62" s="242"/>
      <c r="CF62" s="242"/>
      <c r="CG62" s="242"/>
      <c r="CH62" s="242"/>
      <c r="CI62" s="242"/>
      <c r="CJ62" s="242"/>
      <c r="CK62" s="242"/>
      <c r="CL62" s="242"/>
      <c r="CM62" s="242"/>
      <c r="CN62" s="242"/>
      <c r="CO62" s="242"/>
      <c r="CP62" s="242"/>
      <c r="CQ62" s="242"/>
      <c r="CR62" s="242"/>
      <c r="CS62" s="242"/>
      <c r="CT62" s="242"/>
      <c r="CU62" s="242"/>
      <c r="CV62" s="242"/>
      <c r="CW62" s="244"/>
    </row>
    <row r="63" spans="1:101" s="275" customFormat="1" ht="15.75">
      <c r="A63" s="488" t="s">
        <v>152</v>
      </c>
      <c r="B63" s="279" t="s">
        <v>153</v>
      </c>
      <c r="C63" s="233">
        <v>0</v>
      </c>
      <c r="D63" s="249"/>
      <c r="E63" s="250"/>
      <c r="F63" s="250"/>
      <c r="G63" s="250"/>
      <c r="H63" s="242"/>
      <c r="I63" s="242"/>
      <c r="J63" s="250"/>
      <c r="K63" s="250"/>
      <c r="L63" s="250"/>
      <c r="M63" s="250"/>
      <c r="N63" s="250"/>
      <c r="O63" s="250"/>
      <c r="P63" s="250"/>
      <c r="Q63" s="250"/>
      <c r="R63" s="250"/>
      <c r="S63" s="250"/>
      <c r="T63" s="252"/>
      <c r="U63" s="245"/>
      <c r="V63" s="242"/>
      <c r="W63" s="242"/>
      <c r="X63" s="242"/>
      <c r="Y63" s="242"/>
      <c r="Z63" s="242"/>
      <c r="AA63" s="242"/>
      <c r="AB63" s="242"/>
      <c r="AC63" s="242"/>
      <c r="AD63" s="242"/>
      <c r="AE63" s="242"/>
      <c r="AF63" s="242"/>
      <c r="AG63" s="242"/>
      <c r="AH63" s="242"/>
      <c r="AI63" s="242"/>
      <c r="AJ63" s="242"/>
      <c r="AK63" s="242"/>
      <c r="AL63" s="242"/>
      <c r="AM63" s="242"/>
      <c r="AN63" s="242"/>
      <c r="AO63" s="242"/>
      <c r="AP63" s="242"/>
      <c r="AQ63" s="242"/>
      <c r="AR63" s="244"/>
      <c r="AS63" s="245"/>
      <c r="AT63" s="242"/>
      <c r="AU63" s="242"/>
      <c r="AV63" s="242"/>
      <c r="AW63" s="242"/>
      <c r="AX63" s="242"/>
      <c r="AY63" s="242"/>
      <c r="AZ63" s="242"/>
      <c r="BA63" s="242"/>
      <c r="BB63" s="252"/>
      <c r="BC63" s="245"/>
      <c r="BD63" s="242"/>
      <c r="BE63" s="242"/>
      <c r="BF63" s="242"/>
      <c r="BG63" s="242"/>
      <c r="BH63" s="242"/>
      <c r="BI63" s="242"/>
      <c r="BJ63" s="242"/>
      <c r="BK63" s="242"/>
      <c r="BL63" s="242"/>
      <c r="BM63" s="244"/>
      <c r="BN63" s="245"/>
      <c r="BO63" s="242"/>
      <c r="BP63" s="242"/>
      <c r="BQ63" s="242"/>
      <c r="BR63" s="242"/>
      <c r="BS63" s="242"/>
      <c r="BT63" s="242"/>
      <c r="BU63" s="242"/>
      <c r="BV63" s="242"/>
      <c r="BW63" s="242"/>
      <c r="BX63" s="242"/>
      <c r="BY63" s="242"/>
      <c r="BZ63" s="242"/>
      <c r="CA63" s="242"/>
      <c r="CB63" s="242"/>
      <c r="CC63" s="242"/>
      <c r="CD63" s="242"/>
      <c r="CE63" s="242"/>
      <c r="CF63" s="242"/>
      <c r="CG63" s="242"/>
      <c r="CH63" s="242"/>
      <c r="CI63" s="242"/>
      <c r="CJ63" s="242"/>
      <c r="CK63" s="242"/>
      <c r="CL63" s="242"/>
      <c r="CM63" s="242"/>
      <c r="CN63" s="242"/>
      <c r="CO63" s="242"/>
      <c r="CP63" s="242"/>
      <c r="CQ63" s="242"/>
      <c r="CR63" s="242"/>
      <c r="CS63" s="242"/>
      <c r="CT63" s="242"/>
      <c r="CU63" s="242"/>
      <c r="CV63" s="242"/>
      <c r="CW63" s="244"/>
    </row>
    <row r="64" spans="1:101" s="275" customFormat="1" ht="15.75">
      <c r="A64" s="488"/>
      <c r="B64" s="279" t="s">
        <v>103</v>
      </c>
      <c r="C64" s="233">
        <v>0</v>
      </c>
      <c r="D64" s="249"/>
      <c r="E64" s="250"/>
      <c r="F64" s="250"/>
      <c r="G64" s="250"/>
      <c r="H64" s="242"/>
      <c r="I64" s="242"/>
      <c r="J64" s="250"/>
      <c r="K64" s="250"/>
      <c r="L64" s="250"/>
      <c r="M64" s="250"/>
      <c r="N64" s="250"/>
      <c r="O64" s="250"/>
      <c r="P64" s="250"/>
      <c r="Q64" s="250"/>
      <c r="R64" s="250"/>
      <c r="S64" s="250"/>
      <c r="T64" s="252"/>
      <c r="U64" s="245"/>
      <c r="V64" s="242"/>
      <c r="W64" s="242"/>
      <c r="X64" s="242"/>
      <c r="Y64" s="242"/>
      <c r="Z64" s="242"/>
      <c r="AA64" s="242"/>
      <c r="AB64" s="242"/>
      <c r="AC64" s="242"/>
      <c r="AD64" s="242"/>
      <c r="AE64" s="242"/>
      <c r="AF64" s="242"/>
      <c r="AG64" s="242"/>
      <c r="AH64" s="242"/>
      <c r="AI64" s="242"/>
      <c r="AJ64" s="242"/>
      <c r="AK64" s="242"/>
      <c r="AL64" s="242"/>
      <c r="AM64" s="242"/>
      <c r="AN64" s="242"/>
      <c r="AO64" s="242"/>
      <c r="AP64" s="242"/>
      <c r="AQ64" s="242"/>
      <c r="AR64" s="244"/>
      <c r="AS64" s="245"/>
      <c r="AT64" s="242"/>
      <c r="AU64" s="242"/>
      <c r="AV64" s="242"/>
      <c r="AW64" s="242"/>
      <c r="AX64" s="242"/>
      <c r="AY64" s="242"/>
      <c r="AZ64" s="242"/>
      <c r="BA64" s="242"/>
      <c r="BB64" s="252"/>
      <c r="BC64" s="245"/>
      <c r="BD64" s="242"/>
      <c r="BE64" s="242"/>
      <c r="BF64" s="242"/>
      <c r="BG64" s="242"/>
      <c r="BH64" s="242"/>
      <c r="BI64" s="242"/>
      <c r="BJ64" s="242"/>
      <c r="BK64" s="242"/>
      <c r="BL64" s="242"/>
      <c r="BM64" s="244"/>
      <c r="BN64" s="245"/>
      <c r="BO64" s="242"/>
      <c r="BP64" s="242"/>
      <c r="BQ64" s="242"/>
      <c r="BR64" s="242"/>
      <c r="BS64" s="242"/>
      <c r="BT64" s="242"/>
      <c r="BU64" s="242"/>
      <c r="BV64" s="242"/>
      <c r="BW64" s="242"/>
      <c r="BX64" s="242"/>
      <c r="BY64" s="242"/>
      <c r="BZ64" s="242"/>
      <c r="CA64" s="242"/>
      <c r="CB64" s="242"/>
      <c r="CC64" s="242"/>
      <c r="CD64" s="242"/>
      <c r="CE64" s="242"/>
      <c r="CF64" s="242"/>
      <c r="CG64" s="242"/>
      <c r="CH64" s="242"/>
      <c r="CI64" s="242"/>
      <c r="CJ64" s="242"/>
      <c r="CK64" s="242"/>
      <c r="CL64" s="242"/>
      <c r="CM64" s="242"/>
      <c r="CN64" s="242"/>
      <c r="CO64" s="242"/>
      <c r="CP64" s="242"/>
      <c r="CQ64" s="242"/>
      <c r="CR64" s="242"/>
      <c r="CS64" s="242"/>
      <c r="CT64" s="242"/>
      <c r="CU64" s="242"/>
      <c r="CV64" s="242"/>
      <c r="CW64" s="244"/>
    </row>
    <row r="65" spans="1:101" s="275" customFormat="1" ht="15.75">
      <c r="A65" s="488" t="s">
        <v>154</v>
      </c>
      <c r="B65" s="279" t="s">
        <v>150</v>
      </c>
      <c r="C65" s="265">
        <v>4.87E-2</v>
      </c>
      <c r="D65" s="249"/>
      <c r="E65" s="250"/>
      <c r="F65" s="250"/>
      <c r="G65" s="250"/>
      <c r="H65" s="242"/>
      <c r="I65" s="242"/>
      <c r="J65" s="250"/>
      <c r="K65" s="250"/>
      <c r="L65" s="250"/>
      <c r="M65" s="250"/>
      <c r="N65" s="250"/>
      <c r="O65" s="250"/>
      <c r="P65" s="250"/>
      <c r="Q65" s="250"/>
      <c r="R65" s="250"/>
      <c r="S65" s="250"/>
      <c r="T65" s="252"/>
      <c r="U65" s="245"/>
      <c r="V65" s="242"/>
      <c r="W65" s="274">
        <v>5.4000000000000003E-3</v>
      </c>
      <c r="X65" s="274"/>
      <c r="Y65" s="274"/>
      <c r="Z65" s="274"/>
      <c r="AA65" s="274"/>
      <c r="AB65" s="274"/>
      <c r="AC65" s="274"/>
      <c r="AD65" s="274"/>
      <c r="AE65" s="274"/>
      <c r="AF65" s="274"/>
      <c r="AG65" s="274"/>
      <c r="AH65" s="274">
        <v>2.1000000000000001E-2</v>
      </c>
      <c r="AI65" s="274"/>
      <c r="AJ65" s="274"/>
      <c r="AK65" s="274"/>
      <c r="AL65" s="274"/>
      <c r="AM65" s="274"/>
      <c r="AN65" s="274"/>
      <c r="AO65" s="274"/>
      <c r="AP65" s="274"/>
      <c r="AQ65" s="274"/>
      <c r="AR65" s="357"/>
      <c r="AS65" s="276"/>
      <c r="AT65" s="274"/>
      <c r="AU65" s="274"/>
      <c r="AV65" s="274"/>
      <c r="AW65" s="274"/>
      <c r="AX65" s="274"/>
      <c r="AY65" s="274"/>
      <c r="AZ65" s="274"/>
      <c r="BA65" s="274"/>
      <c r="BB65" s="357"/>
      <c r="BC65" s="276"/>
      <c r="BD65" s="274">
        <v>2.23E-2</v>
      </c>
      <c r="BE65" s="274"/>
      <c r="BF65" s="274"/>
      <c r="BG65" s="274"/>
      <c r="BH65" s="274"/>
      <c r="BI65" s="274"/>
      <c r="BJ65" s="274"/>
      <c r="BK65" s="274"/>
      <c r="BL65" s="274"/>
      <c r="BM65" s="357"/>
      <c r="BN65" s="276"/>
      <c r="BO65" s="274"/>
      <c r="BP65" s="242"/>
      <c r="BQ65" s="242"/>
      <c r="BR65" s="242"/>
      <c r="BS65" s="242"/>
      <c r="BT65" s="242"/>
      <c r="BU65" s="242"/>
      <c r="BV65" s="242"/>
      <c r="BW65" s="242"/>
      <c r="BX65" s="242"/>
      <c r="BY65" s="242"/>
      <c r="BZ65" s="242"/>
      <c r="CA65" s="242"/>
      <c r="CB65" s="242"/>
      <c r="CC65" s="242"/>
      <c r="CD65" s="242"/>
      <c r="CE65" s="242"/>
      <c r="CF65" s="242"/>
      <c r="CG65" s="242"/>
      <c r="CH65" s="242"/>
      <c r="CI65" s="242"/>
      <c r="CJ65" s="242"/>
      <c r="CK65" s="242"/>
      <c r="CL65" s="242"/>
      <c r="CM65" s="242"/>
      <c r="CN65" s="242"/>
      <c r="CO65" s="242"/>
      <c r="CP65" s="242"/>
      <c r="CQ65" s="242"/>
      <c r="CR65" s="242"/>
      <c r="CS65" s="242"/>
      <c r="CT65" s="242"/>
      <c r="CU65" s="242"/>
      <c r="CV65" s="242"/>
      <c r="CW65" s="244"/>
    </row>
    <row r="66" spans="1:101" s="275" customFormat="1" ht="15.75">
      <c r="A66" s="488"/>
      <c r="B66" s="279" t="s">
        <v>103</v>
      </c>
      <c r="C66" s="233">
        <v>73.27000000000001</v>
      </c>
      <c r="D66" s="249"/>
      <c r="E66" s="250"/>
      <c r="F66" s="250"/>
      <c r="G66" s="250"/>
      <c r="H66" s="242"/>
      <c r="I66" s="242"/>
      <c r="J66" s="250"/>
      <c r="K66" s="250"/>
      <c r="L66" s="250"/>
      <c r="M66" s="250"/>
      <c r="N66" s="250"/>
      <c r="O66" s="250"/>
      <c r="P66" s="250"/>
      <c r="Q66" s="250"/>
      <c r="R66" s="250"/>
      <c r="S66" s="250"/>
      <c r="T66" s="252"/>
      <c r="U66" s="245"/>
      <c r="V66" s="242"/>
      <c r="W66" s="242">
        <v>8.89</v>
      </c>
      <c r="X66" s="242"/>
      <c r="Y66" s="242"/>
      <c r="Z66" s="242"/>
      <c r="AA66" s="242"/>
      <c r="AB66" s="242"/>
      <c r="AC66" s="242"/>
      <c r="AD66" s="242"/>
      <c r="AE66" s="242"/>
      <c r="AF66" s="242"/>
      <c r="AG66" s="242"/>
      <c r="AH66" s="242">
        <v>31.25</v>
      </c>
      <c r="AI66" s="242"/>
      <c r="AJ66" s="242"/>
      <c r="AK66" s="242"/>
      <c r="AL66" s="242"/>
      <c r="AM66" s="242"/>
      <c r="AN66" s="242"/>
      <c r="AO66" s="242"/>
      <c r="AP66" s="242"/>
      <c r="AQ66" s="242"/>
      <c r="AR66" s="244"/>
      <c r="AS66" s="245"/>
      <c r="AT66" s="242"/>
      <c r="AU66" s="242"/>
      <c r="AV66" s="242"/>
      <c r="AW66" s="242"/>
      <c r="AX66" s="242"/>
      <c r="AY66" s="242"/>
      <c r="AZ66" s="242"/>
      <c r="BA66" s="242"/>
      <c r="BB66" s="252"/>
      <c r="BC66" s="245"/>
      <c r="BD66" s="242">
        <v>33.130000000000003</v>
      </c>
      <c r="BE66" s="242"/>
      <c r="BF66" s="242"/>
      <c r="BG66" s="242"/>
      <c r="BH66" s="242"/>
      <c r="BI66" s="242"/>
      <c r="BJ66" s="242"/>
      <c r="BK66" s="242"/>
      <c r="BL66" s="242"/>
      <c r="BM66" s="244"/>
      <c r="BN66" s="245"/>
      <c r="BO66" s="242"/>
      <c r="BP66" s="242"/>
      <c r="BQ66" s="242"/>
      <c r="BR66" s="242"/>
      <c r="BS66" s="242"/>
      <c r="BT66" s="242"/>
      <c r="BU66" s="242"/>
      <c r="BV66" s="242"/>
      <c r="BW66" s="242"/>
      <c r="BX66" s="242"/>
      <c r="BY66" s="242"/>
      <c r="BZ66" s="242"/>
      <c r="CA66" s="242"/>
      <c r="CB66" s="242"/>
      <c r="CC66" s="242"/>
      <c r="CD66" s="242"/>
      <c r="CE66" s="242"/>
      <c r="CF66" s="242"/>
      <c r="CG66" s="242"/>
      <c r="CH66" s="242"/>
      <c r="CI66" s="242"/>
      <c r="CJ66" s="242"/>
      <c r="CK66" s="242"/>
      <c r="CL66" s="242"/>
      <c r="CM66" s="242"/>
      <c r="CN66" s="242"/>
      <c r="CO66" s="242"/>
      <c r="CP66" s="242"/>
      <c r="CQ66" s="242"/>
      <c r="CR66" s="242"/>
      <c r="CS66" s="242"/>
      <c r="CT66" s="242"/>
      <c r="CU66" s="242"/>
      <c r="CV66" s="242"/>
      <c r="CW66" s="244"/>
    </row>
    <row r="67" spans="1:101" s="275" customFormat="1" ht="15.75">
      <c r="A67" s="486" t="s">
        <v>155</v>
      </c>
      <c r="B67" s="279" t="s">
        <v>122</v>
      </c>
      <c r="C67" s="268">
        <v>0</v>
      </c>
      <c r="D67" s="269"/>
      <c r="E67" s="260"/>
      <c r="F67" s="260"/>
      <c r="G67" s="260"/>
      <c r="H67" s="260"/>
      <c r="I67" s="260"/>
      <c r="J67" s="260"/>
      <c r="K67" s="260"/>
      <c r="L67" s="260"/>
      <c r="M67" s="260"/>
      <c r="N67" s="260"/>
      <c r="O67" s="260"/>
      <c r="P67" s="260"/>
      <c r="Q67" s="260"/>
      <c r="R67" s="260"/>
      <c r="S67" s="260"/>
      <c r="T67" s="281"/>
      <c r="U67" s="269"/>
      <c r="V67" s="260"/>
      <c r="W67" s="260"/>
      <c r="X67" s="260"/>
      <c r="Y67" s="260"/>
      <c r="Z67" s="260"/>
      <c r="AA67" s="260"/>
      <c r="AB67" s="260"/>
      <c r="AC67" s="260"/>
      <c r="AD67" s="260"/>
      <c r="AE67" s="260"/>
      <c r="AF67" s="260"/>
      <c r="AG67" s="260"/>
      <c r="AH67" s="260"/>
      <c r="AI67" s="242"/>
      <c r="AJ67" s="242"/>
      <c r="AK67" s="242"/>
      <c r="AL67" s="242"/>
      <c r="AM67" s="242"/>
      <c r="AN67" s="242"/>
      <c r="AO67" s="242"/>
      <c r="AP67" s="242"/>
      <c r="AQ67" s="242"/>
      <c r="AR67" s="244"/>
      <c r="AS67" s="245"/>
      <c r="AT67" s="242"/>
      <c r="AU67" s="242"/>
      <c r="AV67" s="242"/>
      <c r="AW67" s="242"/>
      <c r="AX67" s="242"/>
      <c r="AY67" s="242"/>
      <c r="AZ67" s="242"/>
      <c r="BA67" s="242"/>
      <c r="BB67" s="252"/>
      <c r="BC67" s="245"/>
      <c r="BD67" s="242"/>
      <c r="BE67" s="242"/>
      <c r="BF67" s="242"/>
      <c r="BG67" s="242"/>
      <c r="BH67" s="242"/>
      <c r="BI67" s="242"/>
      <c r="BJ67" s="242"/>
      <c r="BK67" s="242"/>
      <c r="BL67" s="242"/>
      <c r="BM67" s="244"/>
      <c r="BN67" s="245"/>
      <c r="BO67" s="242"/>
      <c r="BP67" s="242"/>
      <c r="BQ67" s="242"/>
      <c r="BR67" s="242"/>
      <c r="BS67" s="242"/>
      <c r="BT67" s="242"/>
      <c r="BU67" s="242"/>
      <c r="BV67" s="242"/>
      <c r="BW67" s="242"/>
      <c r="BX67" s="242"/>
      <c r="BY67" s="242"/>
      <c r="BZ67" s="242"/>
      <c r="CA67" s="242"/>
      <c r="CB67" s="242"/>
      <c r="CC67" s="242"/>
      <c r="CD67" s="242"/>
      <c r="CE67" s="242"/>
      <c r="CF67" s="242"/>
      <c r="CG67" s="242"/>
      <c r="CH67" s="242"/>
      <c r="CI67" s="242"/>
      <c r="CJ67" s="242"/>
      <c r="CK67" s="242"/>
      <c r="CL67" s="242"/>
      <c r="CM67" s="242"/>
      <c r="CN67" s="242"/>
      <c r="CO67" s="242"/>
      <c r="CP67" s="242"/>
      <c r="CQ67" s="242"/>
      <c r="CR67" s="242"/>
      <c r="CS67" s="242"/>
      <c r="CT67" s="242"/>
      <c r="CU67" s="242"/>
      <c r="CV67" s="242"/>
      <c r="CW67" s="244"/>
    </row>
    <row r="68" spans="1:101" s="275" customFormat="1" ht="15.75">
      <c r="A68" s="487"/>
      <c r="B68" s="279" t="s">
        <v>103</v>
      </c>
      <c r="C68" s="233">
        <v>0</v>
      </c>
      <c r="D68" s="249"/>
      <c r="E68" s="250"/>
      <c r="F68" s="250"/>
      <c r="G68" s="250"/>
      <c r="H68" s="242"/>
      <c r="I68" s="242"/>
      <c r="J68" s="250"/>
      <c r="K68" s="250"/>
      <c r="L68" s="250"/>
      <c r="M68" s="250"/>
      <c r="N68" s="250"/>
      <c r="O68" s="250"/>
      <c r="P68" s="250"/>
      <c r="Q68" s="250"/>
      <c r="R68" s="250"/>
      <c r="S68" s="250"/>
      <c r="T68" s="252"/>
      <c r="U68" s="245"/>
      <c r="V68" s="242"/>
      <c r="W68" s="242"/>
      <c r="X68" s="242"/>
      <c r="Y68" s="242"/>
      <c r="Z68" s="242"/>
      <c r="AA68" s="242"/>
      <c r="AB68" s="242"/>
      <c r="AC68" s="242"/>
      <c r="AD68" s="242"/>
      <c r="AE68" s="242"/>
      <c r="AF68" s="242"/>
      <c r="AG68" s="242"/>
      <c r="AH68" s="242"/>
      <c r="AI68" s="242"/>
      <c r="AJ68" s="242"/>
      <c r="AK68" s="242"/>
      <c r="AL68" s="242"/>
      <c r="AM68" s="242"/>
      <c r="AN68" s="242"/>
      <c r="AO68" s="242"/>
      <c r="AP68" s="242"/>
      <c r="AQ68" s="242"/>
      <c r="AR68" s="244"/>
      <c r="AS68" s="245"/>
      <c r="AT68" s="242"/>
      <c r="AU68" s="242"/>
      <c r="AV68" s="242"/>
      <c r="AW68" s="242"/>
      <c r="AX68" s="242"/>
      <c r="AY68" s="242"/>
      <c r="AZ68" s="242"/>
      <c r="BA68" s="242"/>
      <c r="BB68" s="252"/>
      <c r="BC68" s="245"/>
      <c r="BD68" s="242"/>
      <c r="BE68" s="242"/>
      <c r="BF68" s="242"/>
      <c r="BG68" s="242"/>
      <c r="BH68" s="242"/>
      <c r="BI68" s="242"/>
      <c r="BJ68" s="242"/>
      <c r="BK68" s="242"/>
      <c r="BL68" s="242"/>
      <c r="BM68" s="244"/>
      <c r="BN68" s="245"/>
      <c r="BO68" s="242"/>
      <c r="BP68" s="242"/>
      <c r="BQ68" s="242"/>
      <c r="BR68" s="242"/>
      <c r="BS68" s="242"/>
      <c r="BT68" s="242"/>
      <c r="BU68" s="242"/>
      <c r="BV68" s="242"/>
      <c r="BW68" s="242"/>
      <c r="BX68" s="242"/>
      <c r="BY68" s="242"/>
      <c r="BZ68" s="242"/>
      <c r="CA68" s="242"/>
      <c r="CB68" s="242"/>
      <c r="CC68" s="242"/>
      <c r="CD68" s="242"/>
      <c r="CE68" s="242"/>
      <c r="CF68" s="242"/>
      <c r="CG68" s="242"/>
      <c r="CH68" s="242"/>
      <c r="CI68" s="242"/>
      <c r="CJ68" s="242"/>
      <c r="CK68" s="242"/>
      <c r="CL68" s="242"/>
      <c r="CM68" s="242"/>
      <c r="CN68" s="242"/>
      <c r="CO68" s="242"/>
      <c r="CP68" s="242"/>
      <c r="CQ68" s="242"/>
      <c r="CR68" s="242"/>
      <c r="CS68" s="242"/>
      <c r="CT68" s="242"/>
      <c r="CU68" s="242"/>
      <c r="CV68" s="242"/>
      <c r="CW68" s="244"/>
    </row>
    <row r="69" spans="1:101" ht="15.75">
      <c r="A69" s="284" t="s">
        <v>156</v>
      </c>
      <c r="B69" s="285" t="s">
        <v>103</v>
      </c>
      <c r="C69" s="286">
        <v>2100.1499999999996</v>
      </c>
      <c r="D69" s="287">
        <v>4.8099999999999996</v>
      </c>
      <c r="E69" s="288">
        <v>6.94</v>
      </c>
      <c r="F69" s="288">
        <v>8.57</v>
      </c>
      <c r="G69" s="288">
        <v>30.98</v>
      </c>
      <c r="H69" s="288">
        <v>8.02</v>
      </c>
      <c r="I69" s="288">
        <v>2.66</v>
      </c>
      <c r="J69" s="288">
        <v>0</v>
      </c>
      <c r="K69" s="288">
        <v>12.33</v>
      </c>
      <c r="L69" s="288">
        <v>0</v>
      </c>
      <c r="M69" s="288">
        <v>15.89</v>
      </c>
      <c r="N69" s="288">
        <v>12.25</v>
      </c>
      <c r="O69" s="288">
        <v>0</v>
      </c>
      <c r="P69" s="288">
        <v>191.17</v>
      </c>
      <c r="Q69" s="288">
        <v>0</v>
      </c>
      <c r="R69" s="288">
        <v>22.71</v>
      </c>
      <c r="S69" s="288">
        <v>0</v>
      </c>
      <c r="T69" s="286">
        <v>45.160000000000004</v>
      </c>
      <c r="U69" s="287">
        <v>0</v>
      </c>
      <c r="V69" s="288">
        <v>0</v>
      </c>
      <c r="W69" s="288">
        <v>2.33</v>
      </c>
      <c r="X69" s="288">
        <v>0</v>
      </c>
      <c r="Y69" s="288">
        <v>313.13</v>
      </c>
      <c r="Z69" s="288">
        <v>1.44</v>
      </c>
      <c r="AA69" s="288">
        <v>0</v>
      </c>
      <c r="AB69" s="288">
        <v>58.04</v>
      </c>
      <c r="AC69" s="288">
        <v>20.23</v>
      </c>
      <c r="AD69" s="288">
        <v>7.5</v>
      </c>
      <c r="AE69" s="288">
        <v>0</v>
      </c>
      <c r="AF69" s="288">
        <v>9.26</v>
      </c>
      <c r="AG69" s="288">
        <v>9.77</v>
      </c>
      <c r="AH69" s="288">
        <v>0</v>
      </c>
      <c r="AI69" s="288">
        <v>11.76</v>
      </c>
      <c r="AJ69" s="288">
        <v>6.9</v>
      </c>
      <c r="AK69" s="288">
        <v>0</v>
      </c>
      <c r="AL69" s="288">
        <v>13.32</v>
      </c>
      <c r="AM69" s="288">
        <v>7.08</v>
      </c>
      <c r="AN69" s="288">
        <v>0</v>
      </c>
      <c r="AO69" s="288">
        <v>0</v>
      </c>
      <c r="AP69" s="288">
        <v>74.61</v>
      </c>
      <c r="AQ69" s="288">
        <v>27.900000000000002</v>
      </c>
      <c r="AR69" s="286">
        <v>0</v>
      </c>
      <c r="AS69" s="287">
        <v>0</v>
      </c>
      <c r="AT69" s="288">
        <v>0</v>
      </c>
      <c r="AU69" s="288">
        <v>33.74</v>
      </c>
      <c r="AV69" s="288">
        <v>0</v>
      </c>
      <c r="AW69" s="288">
        <v>29.03</v>
      </c>
      <c r="AX69" s="288">
        <v>25.78</v>
      </c>
      <c r="AY69" s="288">
        <v>75.14</v>
      </c>
      <c r="AZ69" s="288">
        <v>385.99</v>
      </c>
      <c r="BA69" s="288">
        <v>2.0299999999999998</v>
      </c>
      <c r="BB69" s="286">
        <v>1.66</v>
      </c>
      <c r="BC69" s="287">
        <v>38.400000000000006</v>
      </c>
      <c r="BD69" s="288">
        <v>0</v>
      </c>
      <c r="BE69" s="288">
        <v>29.19</v>
      </c>
      <c r="BF69" s="288">
        <v>119.09</v>
      </c>
      <c r="BG69" s="288">
        <v>110.17</v>
      </c>
      <c r="BH69" s="288">
        <v>32.260000000000005</v>
      </c>
      <c r="BI69" s="288">
        <v>0</v>
      </c>
      <c r="BJ69" s="288">
        <v>23.35</v>
      </c>
      <c r="BK69" s="288">
        <v>3.89</v>
      </c>
      <c r="BL69" s="288">
        <v>39.730000000000004</v>
      </c>
      <c r="BM69" s="286">
        <v>48.980000000000004</v>
      </c>
      <c r="BN69" s="287">
        <v>0</v>
      </c>
      <c r="BO69" s="288">
        <v>0</v>
      </c>
      <c r="BP69" s="288">
        <v>14.879999999999999</v>
      </c>
      <c r="BQ69" s="288">
        <v>6.05</v>
      </c>
      <c r="BR69" s="288">
        <v>0</v>
      </c>
      <c r="BS69" s="288">
        <v>9.2100000000000009</v>
      </c>
      <c r="BT69" s="288">
        <v>2.89</v>
      </c>
      <c r="BU69" s="288">
        <v>7.45</v>
      </c>
      <c r="BV69" s="288">
        <v>20.62</v>
      </c>
      <c r="BW69" s="288">
        <v>0</v>
      </c>
      <c r="BX69" s="288">
        <v>0</v>
      </c>
      <c r="BY69" s="288">
        <v>72.02</v>
      </c>
      <c r="BZ69" s="288">
        <v>12.370000000000001</v>
      </c>
      <c r="CA69" s="288">
        <v>0</v>
      </c>
      <c r="CB69" s="288">
        <v>0</v>
      </c>
      <c r="CC69" s="288">
        <v>31.470000000000002</v>
      </c>
      <c r="CD69" s="288">
        <v>0</v>
      </c>
      <c r="CE69" s="288">
        <v>0</v>
      </c>
      <c r="CF69" s="288">
        <v>0</v>
      </c>
      <c r="CG69" s="288">
        <v>0</v>
      </c>
      <c r="CH69" s="288">
        <v>0</v>
      </c>
      <c r="CI69" s="288">
        <v>0</v>
      </c>
      <c r="CJ69" s="288">
        <v>0</v>
      </c>
      <c r="CK69" s="288">
        <v>0</v>
      </c>
      <c r="CL69" s="288">
        <v>0</v>
      </c>
      <c r="CM69" s="288">
        <v>0</v>
      </c>
      <c r="CN69" s="288">
        <v>0</v>
      </c>
      <c r="CO69" s="288">
        <v>0</v>
      </c>
      <c r="CP69" s="288">
        <v>0</v>
      </c>
      <c r="CQ69" s="288">
        <v>0</v>
      </c>
      <c r="CR69" s="288">
        <v>0</v>
      </c>
      <c r="CS69" s="288">
        <v>0</v>
      </c>
      <c r="CT69" s="288">
        <v>0</v>
      </c>
      <c r="CU69" s="288">
        <v>0</v>
      </c>
      <c r="CV69" s="288">
        <v>0</v>
      </c>
      <c r="CW69" s="286">
        <v>0</v>
      </c>
    </row>
    <row r="70" spans="1:101" ht="15.75">
      <c r="A70" s="222" t="s">
        <v>157</v>
      </c>
      <c r="B70" s="223" t="s">
        <v>128</v>
      </c>
      <c r="C70" s="289">
        <v>0.78785000000000005</v>
      </c>
      <c r="D70" s="229">
        <v>3.0000000000000001E-3</v>
      </c>
      <c r="E70" s="230">
        <v>0</v>
      </c>
      <c r="F70" s="230">
        <v>0</v>
      </c>
      <c r="G70" s="230">
        <v>2.4E-2</v>
      </c>
      <c r="H70" s="230">
        <v>5.0000000000000001E-3</v>
      </c>
      <c r="I70" s="230">
        <v>0</v>
      </c>
      <c r="J70" s="230">
        <v>0</v>
      </c>
      <c r="K70" s="230">
        <v>0</v>
      </c>
      <c r="L70" s="230">
        <v>0</v>
      </c>
      <c r="M70" s="230">
        <v>6.0000000000000001E-3</v>
      </c>
      <c r="N70" s="230">
        <v>8.0000000000000002E-3</v>
      </c>
      <c r="O70" s="230">
        <v>0</v>
      </c>
      <c r="P70" s="230">
        <v>5.8999999999999997E-2</v>
      </c>
      <c r="Q70" s="230">
        <v>0</v>
      </c>
      <c r="R70" s="230">
        <v>1.3000000000000001E-2</v>
      </c>
      <c r="S70" s="230">
        <v>0</v>
      </c>
      <c r="T70" s="228">
        <v>2.1000000000000001E-2</v>
      </c>
      <c r="U70" s="229">
        <v>0</v>
      </c>
      <c r="V70" s="230">
        <v>0</v>
      </c>
      <c r="W70" s="230">
        <v>5.0000000000000001E-4</v>
      </c>
      <c r="X70" s="230">
        <v>0</v>
      </c>
      <c r="Y70" s="230">
        <v>0.15024999999999999</v>
      </c>
      <c r="Z70" s="230">
        <v>0</v>
      </c>
      <c r="AA70" s="230">
        <v>0</v>
      </c>
      <c r="AB70" s="230">
        <v>3.2500000000000001E-2</v>
      </c>
      <c r="AC70" s="230">
        <v>1.25E-3</v>
      </c>
      <c r="AD70" s="230">
        <v>2E-3</v>
      </c>
      <c r="AE70" s="230">
        <v>0</v>
      </c>
      <c r="AF70" s="230">
        <v>4.2500000000000003E-3</v>
      </c>
      <c r="AG70" s="230">
        <v>1E-3</v>
      </c>
      <c r="AH70" s="230">
        <v>0</v>
      </c>
      <c r="AI70" s="230">
        <v>1.25E-3</v>
      </c>
      <c r="AJ70" s="230">
        <v>0</v>
      </c>
      <c r="AK70" s="230">
        <v>0</v>
      </c>
      <c r="AL70" s="230">
        <v>5.3E-3</v>
      </c>
      <c r="AM70" s="230">
        <v>7.0000000000000001E-3</v>
      </c>
      <c r="AN70" s="230">
        <v>0</v>
      </c>
      <c r="AO70" s="230">
        <v>0</v>
      </c>
      <c r="AP70" s="230">
        <v>1.52E-2</v>
      </c>
      <c r="AQ70" s="230">
        <v>3.3499999999999997E-3</v>
      </c>
      <c r="AR70" s="228">
        <v>0</v>
      </c>
      <c r="AS70" s="229">
        <v>0</v>
      </c>
      <c r="AT70" s="230">
        <v>0</v>
      </c>
      <c r="AU70" s="230">
        <v>2E-3</v>
      </c>
      <c r="AV70" s="230">
        <v>0</v>
      </c>
      <c r="AW70" s="230">
        <v>0</v>
      </c>
      <c r="AX70" s="230">
        <v>6.0000000000000001E-3</v>
      </c>
      <c r="AY70" s="230">
        <v>3.5500000000000004E-2</v>
      </c>
      <c r="AZ70" s="230">
        <v>0.125</v>
      </c>
      <c r="BA70" s="230">
        <v>2.5999999999999999E-3</v>
      </c>
      <c r="BB70" s="228">
        <v>0</v>
      </c>
      <c r="BC70" s="229">
        <v>2.4E-2</v>
      </c>
      <c r="BD70" s="230">
        <v>0</v>
      </c>
      <c r="BE70" s="230">
        <v>1.4999999999999999E-2</v>
      </c>
      <c r="BF70" s="230">
        <v>7.1999999999999995E-2</v>
      </c>
      <c r="BG70" s="230">
        <v>1.6E-2</v>
      </c>
      <c r="BH70" s="230">
        <v>1.8000000000000002E-2</v>
      </c>
      <c r="BI70" s="230">
        <v>0</v>
      </c>
      <c r="BJ70" s="230">
        <v>1.2E-2</v>
      </c>
      <c r="BK70" s="230">
        <v>2E-3</v>
      </c>
      <c r="BL70" s="230">
        <v>1.0499999999999999E-2</v>
      </c>
      <c r="BM70" s="228">
        <v>3.6000000000000004E-2</v>
      </c>
      <c r="BN70" s="229">
        <v>0</v>
      </c>
      <c r="BO70" s="230">
        <v>0</v>
      </c>
      <c r="BP70" s="230">
        <v>2E-3</v>
      </c>
      <c r="BQ70" s="230">
        <v>2E-3</v>
      </c>
      <c r="BR70" s="230">
        <v>0</v>
      </c>
      <c r="BS70" s="230">
        <v>9.7999999999999997E-3</v>
      </c>
      <c r="BT70" s="230">
        <v>3.2000000000000002E-3</v>
      </c>
      <c r="BU70" s="230">
        <v>4.0000000000000001E-3</v>
      </c>
      <c r="BV70" s="230">
        <v>1.3000000000000001E-2</v>
      </c>
      <c r="BW70" s="230">
        <v>0</v>
      </c>
      <c r="BX70" s="230">
        <v>0</v>
      </c>
      <c r="BY70" s="230">
        <v>0</v>
      </c>
      <c r="BZ70" s="230">
        <v>6.4000000000000003E-3</v>
      </c>
      <c r="CA70" s="230">
        <v>0</v>
      </c>
      <c r="CB70" s="230">
        <v>0</v>
      </c>
      <c r="CC70" s="230">
        <v>8.0000000000000002E-3</v>
      </c>
      <c r="CD70" s="230">
        <v>0</v>
      </c>
      <c r="CE70" s="230">
        <v>0</v>
      </c>
      <c r="CF70" s="230">
        <v>0</v>
      </c>
      <c r="CG70" s="230">
        <v>0</v>
      </c>
      <c r="CH70" s="230">
        <v>0</v>
      </c>
      <c r="CI70" s="230">
        <v>0</v>
      </c>
      <c r="CJ70" s="230">
        <v>0</v>
      </c>
      <c r="CK70" s="230">
        <v>0</v>
      </c>
      <c r="CL70" s="230">
        <v>0</v>
      </c>
      <c r="CM70" s="230">
        <v>0</v>
      </c>
      <c r="CN70" s="230">
        <v>0</v>
      </c>
      <c r="CO70" s="230">
        <v>0</v>
      </c>
      <c r="CP70" s="230">
        <v>0</v>
      </c>
      <c r="CQ70" s="230">
        <v>0</v>
      </c>
      <c r="CR70" s="230">
        <v>0</v>
      </c>
      <c r="CS70" s="230">
        <v>0</v>
      </c>
      <c r="CT70" s="230">
        <v>0</v>
      </c>
      <c r="CU70" s="230">
        <v>0</v>
      </c>
      <c r="CV70" s="230">
        <v>0</v>
      </c>
      <c r="CW70" s="228">
        <v>0</v>
      </c>
    </row>
    <row r="71" spans="1:101" ht="15.75">
      <c r="A71" s="222" t="s">
        <v>158</v>
      </c>
      <c r="B71" s="223" t="s">
        <v>103</v>
      </c>
      <c r="C71" s="290">
        <v>1478.52</v>
      </c>
      <c r="D71" s="291">
        <v>4.8099999999999996</v>
      </c>
      <c r="E71" s="292">
        <v>0</v>
      </c>
      <c r="F71" s="292">
        <v>0</v>
      </c>
      <c r="G71" s="292">
        <v>30.98</v>
      </c>
      <c r="H71" s="292">
        <v>8.02</v>
      </c>
      <c r="I71" s="292">
        <v>0</v>
      </c>
      <c r="J71" s="292">
        <v>0</v>
      </c>
      <c r="K71" s="292">
        <v>0</v>
      </c>
      <c r="L71" s="292">
        <v>0</v>
      </c>
      <c r="M71" s="292">
        <v>8.9499999999999993</v>
      </c>
      <c r="N71" s="292">
        <v>12.25</v>
      </c>
      <c r="O71" s="292">
        <v>0</v>
      </c>
      <c r="P71" s="292">
        <v>124.58</v>
      </c>
      <c r="Q71" s="292">
        <v>0</v>
      </c>
      <c r="R71" s="292">
        <v>22.71</v>
      </c>
      <c r="S71" s="292">
        <v>0</v>
      </c>
      <c r="T71" s="290">
        <v>45.160000000000004</v>
      </c>
      <c r="U71" s="291">
        <v>0</v>
      </c>
      <c r="V71" s="292">
        <v>0</v>
      </c>
      <c r="W71" s="292">
        <v>2.33</v>
      </c>
      <c r="X71" s="292">
        <v>0</v>
      </c>
      <c r="Y71" s="292">
        <v>313.13</v>
      </c>
      <c r="Z71" s="292">
        <v>0</v>
      </c>
      <c r="AA71" s="292">
        <v>0</v>
      </c>
      <c r="AB71" s="292">
        <v>34.75</v>
      </c>
      <c r="AC71" s="292">
        <v>1.77</v>
      </c>
      <c r="AD71" s="292">
        <v>7.5</v>
      </c>
      <c r="AE71" s="292">
        <v>0</v>
      </c>
      <c r="AF71" s="292">
        <v>9.26</v>
      </c>
      <c r="AG71" s="292">
        <v>2.0699999999999998</v>
      </c>
      <c r="AH71" s="292">
        <v>0</v>
      </c>
      <c r="AI71" s="292">
        <v>4.0599999999999996</v>
      </c>
      <c r="AJ71" s="292">
        <v>0</v>
      </c>
      <c r="AK71" s="292">
        <v>0</v>
      </c>
      <c r="AL71" s="292">
        <v>13.32</v>
      </c>
      <c r="AM71" s="292">
        <v>7.08</v>
      </c>
      <c r="AN71" s="292">
        <v>0</v>
      </c>
      <c r="AO71" s="292">
        <v>0</v>
      </c>
      <c r="AP71" s="292">
        <v>50.79</v>
      </c>
      <c r="AQ71" s="292">
        <v>6.6400000000000006</v>
      </c>
      <c r="AR71" s="290">
        <v>0</v>
      </c>
      <c r="AS71" s="291">
        <v>0</v>
      </c>
      <c r="AT71" s="292">
        <v>0</v>
      </c>
      <c r="AU71" s="292">
        <v>3.81</v>
      </c>
      <c r="AV71" s="292">
        <v>0</v>
      </c>
      <c r="AW71" s="292">
        <v>0</v>
      </c>
      <c r="AX71" s="292">
        <v>12.99</v>
      </c>
      <c r="AY71" s="292">
        <v>74.73</v>
      </c>
      <c r="AZ71" s="292">
        <v>312.56</v>
      </c>
      <c r="BA71" s="292">
        <v>2.0299999999999998</v>
      </c>
      <c r="BB71" s="290">
        <v>0</v>
      </c>
      <c r="BC71" s="291">
        <v>38.400000000000006</v>
      </c>
      <c r="BD71" s="292">
        <v>0</v>
      </c>
      <c r="BE71" s="292">
        <v>29.19</v>
      </c>
      <c r="BF71" s="292">
        <v>92.25</v>
      </c>
      <c r="BG71" s="292">
        <v>17.03</v>
      </c>
      <c r="BH71" s="292">
        <v>32.260000000000005</v>
      </c>
      <c r="BI71" s="292">
        <v>0</v>
      </c>
      <c r="BJ71" s="292">
        <v>23.35</v>
      </c>
      <c r="BK71" s="292">
        <v>3.89</v>
      </c>
      <c r="BL71" s="292">
        <v>17.440000000000001</v>
      </c>
      <c r="BM71" s="290">
        <v>48.980000000000004</v>
      </c>
      <c r="BN71" s="291">
        <v>0</v>
      </c>
      <c r="BO71" s="292">
        <v>0</v>
      </c>
      <c r="BP71" s="292">
        <v>1.36</v>
      </c>
      <c r="BQ71" s="292">
        <v>6.05</v>
      </c>
      <c r="BR71" s="292">
        <v>0</v>
      </c>
      <c r="BS71" s="292">
        <v>9.2100000000000009</v>
      </c>
      <c r="BT71" s="292">
        <v>2.89</v>
      </c>
      <c r="BU71" s="292">
        <v>7.45</v>
      </c>
      <c r="BV71" s="292">
        <v>20.62</v>
      </c>
      <c r="BW71" s="292">
        <v>0</v>
      </c>
      <c r="BX71" s="292">
        <v>0</v>
      </c>
      <c r="BY71" s="292">
        <v>0</v>
      </c>
      <c r="BZ71" s="292">
        <v>6.21</v>
      </c>
      <c r="CA71" s="292">
        <v>0</v>
      </c>
      <c r="CB71" s="292">
        <v>0</v>
      </c>
      <c r="CC71" s="292">
        <v>5.66</v>
      </c>
      <c r="CD71" s="292">
        <v>0</v>
      </c>
      <c r="CE71" s="292">
        <v>0</v>
      </c>
      <c r="CF71" s="292">
        <v>0</v>
      </c>
      <c r="CG71" s="292">
        <v>0</v>
      </c>
      <c r="CH71" s="292">
        <v>0</v>
      </c>
      <c r="CI71" s="292">
        <v>0</v>
      </c>
      <c r="CJ71" s="292">
        <v>0</v>
      </c>
      <c r="CK71" s="292">
        <v>0</v>
      </c>
      <c r="CL71" s="292">
        <v>0</v>
      </c>
      <c r="CM71" s="292">
        <v>0</v>
      </c>
      <c r="CN71" s="292">
        <v>0</v>
      </c>
      <c r="CO71" s="292">
        <v>0</v>
      </c>
      <c r="CP71" s="292">
        <v>0</v>
      </c>
      <c r="CQ71" s="292">
        <v>0</v>
      </c>
      <c r="CR71" s="292">
        <v>0</v>
      </c>
      <c r="CS71" s="292">
        <v>0</v>
      </c>
      <c r="CT71" s="292">
        <v>0</v>
      </c>
      <c r="CU71" s="292">
        <v>0</v>
      </c>
      <c r="CV71" s="292">
        <v>0</v>
      </c>
      <c r="CW71" s="290">
        <v>0</v>
      </c>
    </row>
    <row r="72" spans="1:101" ht="15.75">
      <c r="A72" s="231" t="s">
        <v>159</v>
      </c>
      <c r="B72" s="232" t="s">
        <v>160</v>
      </c>
      <c r="C72" s="265">
        <v>3.1599999999999996E-2</v>
      </c>
      <c r="D72" s="337"/>
      <c r="E72" s="250"/>
      <c r="F72" s="248"/>
      <c r="G72" s="250"/>
      <c r="H72" s="248"/>
      <c r="I72" s="248"/>
      <c r="J72" s="250"/>
      <c r="K72" s="248"/>
      <c r="L72" s="248"/>
      <c r="M72" s="236"/>
      <c r="N72" s="236"/>
      <c r="O72" s="248"/>
      <c r="P72" s="250"/>
      <c r="Q72" s="236"/>
      <c r="R72" s="248"/>
      <c r="S72" s="248"/>
      <c r="T72" s="251">
        <v>1E-3</v>
      </c>
      <c r="U72" s="337"/>
      <c r="V72" s="250"/>
      <c r="W72" s="248"/>
      <c r="X72" s="248"/>
      <c r="Y72" s="248"/>
      <c r="Z72" s="293"/>
      <c r="AA72" s="293"/>
      <c r="AB72" s="250">
        <v>2.5999999999999999E-2</v>
      </c>
      <c r="AC72" s="248"/>
      <c r="AD72" s="248"/>
      <c r="AE72" s="248"/>
      <c r="AF72" s="250">
        <v>2E-3</v>
      </c>
      <c r="AG72" s="248"/>
      <c r="AH72" s="248"/>
      <c r="AI72" s="248"/>
      <c r="AJ72" s="248"/>
      <c r="AK72" s="248"/>
      <c r="AL72" s="250"/>
      <c r="AM72" s="250"/>
      <c r="AN72" s="250"/>
      <c r="AO72" s="248"/>
      <c r="AP72" s="248"/>
      <c r="AQ72" s="293">
        <v>2.5999999999999999E-3</v>
      </c>
      <c r="AR72" s="237"/>
      <c r="AS72" s="337"/>
      <c r="AT72" s="248"/>
      <c r="AU72" s="248"/>
      <c r="AV72" s="250"/>
      <c r="AW72" s="248"/>
      <c r="AX72" s="248"/>
      <c r="AY72" s="248"/>
      <c r="AZ72" s="248"/>
      <c r="BA72" s="250"/>
      <c r="BB72" s="252"/>
      <c r="BC72" s="294"/>
      <c r="BD72" s="236"/>
      <c r="BE72" s="236"/>
      <c r="BF72" s="236"/>
      <c r="BG72" s="236"/>
      <c r="BH72" s="236"/>
      <c r="BI72" s="236"/>
      <c r="BJ72" s="236"/>
      <c r="BK72" s="248"/>
      <c r="BL72" s="235"/>
      <c r="BM72" s="237"/>
      <c r="BN72" s="294"/>
      <c r="BO72" s="236"/>
      <c r="BP72" s="248"/>
      <c r="BQ72" s="236"/>
      <c r="BR72" s="235"/>
      <c r="BS72" s="236"/>
      <c r="BT72" s="236"/>
      <c r="BU72" s="235"/>
      <c r="BV72" s="236"/>
      <c r="BW72" s="235"/>
      <c r="BX72" s="236"/>
      <c r="BY72" s="236"/>
      <c r="BZ72" s="235"/>
      <c r="CA72" s="236"/>
      <c r="CB72" s="236"/>
      <c r="CC72" s="236"/>
      <c r="CD72" s="235"/>
      <c r="CE72" s="236"/>
      <c r="CF72" s="236"/>
      <c r="CG72" s="236"/>
      <c r="CH72" s="236"/>
      <c r="CI72" s="235"/>
      <c r="CJ72" s="235"/>
      <c r="CK72" s="236"/>
      <c r="CL72" s="236"/>
      <c r="CM72" s="235"/>
      <c r="CN72" s="235"/>
      <c r="CO72" s="235"/>
      <c r="CP72" s="235"/>
      <c r="CQ72" s="235"/>
      <c r="CR72" s="235"/>
      <c r="CS72" s="236"/>
      <c r="CT72" s="236"/>
      <c r="CU72" s="235"/>
      <c r="CV72" s="236"/>
      <c r="CW72" s="237"/>
    </row>
    <row r="73" spans="1:101" ht="15.75">
      <c r="A73" s="231"/>
      <c r="B73" s="232" t="s">
        <v>103</v>
      </c>
      <c r="C73" s="233">
        <v>36.840000000000003</v>
      </c>
      <c r="D73" s="337"/>
      <c r="E73" s="250"/>
      <c r="F73" s="257"/>
      <c r="G73" s="250"/>
      <c r="H73" s="257"/>
      <c r="I73" s="257"/>
      <c r="J73" s="250"/>
      <c r="K73" s="257"/>
      <c r="L73" s="257"/>
      <c r="M73" s="295"/>
      <c r="N73" s="295"/>
      <c r="O73" s="295"/>
      <c r="P73" s="242"/>
      <c r="Q73" s="295"/>
      <c r="R73" s="295"/>
      <c r="S73" s="295"/>
      <c r="T73" s="338">
        <v>1.6</v>
      </c>
      <c r="U73" s="245"/>
      <c r="V73" s="242"/>
      <c r="W73" s="242"/>
      <c r="X73" s="242"/>
      <c r="Y73" s="242"/>
      <c r="Z73" s="242"/>
      <c r="AA73" s="242"/>
      <c r="AB73" s="242">
        <v>28.55</v>
      </c>
      <c r="AC73" s="242"/>
      <c r="AD73" s="242"/>
      <c r="AE73" s="242"/>
      <c r="AF73" s="242">
        <v>3.55</v>
      </c>
      <c r="AG73" s="242"/>
      <c r="AH73" s="242"/>
      <c r="AI73" s="242"/>
      <c r="AJ73" s="242"/>
      <c r="AK73" s="242"/>
      <c r="AL73" s="242"/>
      <c r="AM73" s="242"/>
      <c r="AN73" s="242"/>
      <c r="AO73" s="242"/>
      <c r="AP73" s="242"/>
      <c r="AQ73" s="242">
        <v>3.14</v>
      </c>
      <c r="AR73" s="237"/>
      <c r="AS73" s="245"/>
      <c r="AT73" s="295"/>
      <c r="AU73" s="295"/>
      <c r="AV73" s="242"/>
      <c r="AW73" s="295"/>
      <c r="AX73" s="242"/>
      <c r="AY73" s="242"/>
      <c r="AZ73" s="242"/>
      <c r="BA73" s="246"/>
      <c r="BB73" s="278"/>
      <c r="BC73" s="296"/>
      <c r="BD73" s="295"/>
      <c r="BE73" s="295"/>
      <c r="BF73" s="295"/>
      <c r="BG73" s="295"/>
      <c r="BH73" s="295"/>
      <c r="BI73" s="295"/>
      <c r="BJ73" s="295"/>
      <c r="BK73" s="295"/>
      <c r="BL73" s="242"/>
      <c r="BM73" s="338"/>
      <c r="BN73" s="245"/>
      <c r="BO73" s="295"/>
      <c r="BP73" s="295"/>
      <c r="BQ73" s="295"/>
      <c r="BR73" s="295"/>
      <c r="BS73" s="295"/>
      <c r="BT73" s="295"/>
      <c r="BU73" s="295"/>
      <c r="BV73" s="295"/>
      <c r="BW73" s="295"/>
      <c r="BX73" s="295"/>
      <c r="BY73" s="295"/>
      <c r="BZ73" s="295"/>
      <c r="CA73" s="295"/>
      <c r="CB73" s="295"/>
      <c r="CC73" s="295"/>
      <c r="CD73" s="242"/>
      <c r="CE73" s="295"/>
      <c r="CF73" s="295"/>
      <c r="CG73" s="295"/>
      <c r="CH73" s="295"/>
      <c r="CI73" s="242"/>
      <c r="CJ73" s="242"/>
      <c r="CK73" s="295"/>
      <c r="CL73" s="295"/>
      <c r="CM73" s="242"/>
      <c r="CN73" s="242"/>
      <c r="CO73" s="242"/>
      <c r="CP73" s="242"/>
      <c r="CQ73" s="242"/>
      <c r="CR73" s="242"/>
      <c r="CS73" s="295"/>
      <c r="CT73" s="295"/>
      <c r="CU73" s="242"/>
      <c r="CV73" s="295"/>
      <c r="CW73" s="338"/>
    </row>
    <row r="74" spans="1:101" ht="15.75">
      <c r="A74" s="231" t="s">
        <v>161</v>
      </c>
      <c r="B74" s="232" t="s">
        <v>128</v>
      </c>
      <c r="C74" s="265">
        <v>0.37739999999999996</v>
      </c>
      <c r="D74" s="337">
        <v>3.0000000000000001E-3</v>
      </c>
      <c r="E74" s="250"/>
      <c r="F74" s="248"/>
      <c r="G74" s="250"/>
      <c r="H74" s="248">
        <v>5.0000000000000001E-3</v>
      </c>
      <c r="I74" s="248"/>
      <c r="J74" s="250"/>
      <c r="K74" s="248"/>
      <c r="L74" s="248"/>
      <c r="M74" s="236"/>
      <c r="N74" s="236">
        <v>8.0000000000000002E-3</v>
      </c>
      <c r="O74" s="248"/>
      <c r="P74" s="250">
        <v>5.5E-2</v>
      </c>
      <c r="Q74" s="236"/>
      <c r="R74" s="248">
        <v>0.01</v>
      </c>
      <c r="S74" s="248"/>
      <c r="T74" s="251"/>
      <c r="U74" s="337"/>
      <c r="V74" s="250"/>
      <c r="W74" s="248"/>
      <c r="X74" s="248"/>
      <c r="Y74" s="248"/>
      <c r="Z74" s="293"/>
      <c r="AA74" s="293"/>
      <c r="AB74" s="250"/>
      <c r="AC74" s="248"/>
      <c r="AD74" s="248">
        <v>2E-3</v>
      </c>
      <c r="AE74" s="248"/>
      <c r="AF74" s="250"/>
      <c r="AG74" s="248">
        <v>1E-3</v>
      </c>
      <c r="AH74" s="248"/>
      <c r="AI74" s="248"/>
      <c r="AJ74" s="248"/>
      <c r="AK74" s="248"/>
      <c r="AL74" s="250"/>
      <c r="AM74" s="274">
        <v>1E-3</v>
      </c>
      <c r="AN74" s="250"/>
      <c r="AO74" s="248"/>
      <c r="AP74" s="248">
        <v>1.4999999999999999E-2</v>
      </c>
      <c r="AQ74" s="293"/>
      <c r="AR74" s="237"/>
      <c r="AS74" s="337"/>
      <c r="AT74" s="248"/>
      <c r="AU74" s="248"/>
      <c r="AV74" s="250"/>
      <c r="AW74" s="248"/>
      <c r="AX74" s="248"/>
      <c r="AY74" s="293"/>
      <c r="AZ74" s="248">
        <v>0.11899999999999999</v>
      </c>
      <c r="BA74" s="250"/>
      <c r="BB74" s="252"/>
      <c r="BC74" s="294"/>
      <c r="BD74" s="236"/>
      <c r="BE74" s="236"/>
      <c r="BF74" s="236">
        <v>7.1999999999999995E-2</v>
      </c>
      <c r="BG74" s="236">
        <v>1.6E-2</v>
      </c>
      <c r="BH74" s="236"/>
      <c r="BI74" s="236"/>
      <c r="BJ74" s="236"/>
      <c r="BK74" s="248"/>
      <c r="BL74" s="235">
        <v>4.0000000000000001E-3</v>
      </c>
      <c r="BM74" s="237">
        <v>3.2000000000000001E-2</v>
      </c>
      <c r="BN74" s="337"/>
      <c r="BO74" s="236"/>
      <c r="BP74" s="293">
        <v>2E-3</v>
      </c>
      <c r="BQ74" s="236"/>
      <c r="BR74" s="235"/>
      <c r="BS74" s="236">
        <v>9.7999999999999997E-3</v>
      </c>
      <c r="BT74" s="236">
        <v>3.2000000000000002E-3</v>
      </c>
      <c r="BU74" s="235"/>
      <c r="BV74" s="236">
        <v>5.0000000000000001E-3</v>
      </c>
      <c r="BW74" s="235"/>
      <c r="BX74" s="236"/>
      <c r="BY74" s="236"/>
      <c r="BZ74" s="235">
        <v>6.4000000000000003E-3</v>
      </c>
      <c r="CA74" s="236"/>
      <c r="CB74" s="236"/>
      <c r="CC74" s="236">
        <v>8.0000000000000002E-3</v>
      </c>
      <c r="CD74" s="235"/>
      <c r="CE74" s="236"/>
      <c r="CF74" s="236"/>
      <c r="CG74" s="236"/>
      <c r="CH74" s="236"/>
      <c r="CI74" s="235"/>
      <c r="CJ74" s="235"/>
      <c r="CK74" s="236"/>
      <c r="CL74" s="236"/>
      <c r="CM74" s="235"/>
      <c r="CN74" s="235"/>
      <c r="CO74" s="235"/>
      <c r="CP74" s="235"/>
      <c r="CQ74" s="235"/>
      <c r="CR74" s="235"/>
      <c r="CS74" s="248"/>
      <c r="CT74" s="248"/>
      <c r="CU74" s="235"/>
      <c r="CV74" s="236"/>
      <c r="CW74" s="237"/>
    </row>
    <row r="75" spans="1:101" ht="15.75">
      <c r="A75" s="231"/>
      <c r="B75" s="232" t="s">
        <v>103</v>
      </c>
      <c r="C75" s="233">
        <v>709.88000000000011</v>
      </c>
      <c r="D75" s="245">
        <v>4.8099999999999996</v>
      </c>
      <c r="E75" s="242"/>
      <c r="F75" s="295"/>
      <c r="G75" s="242"/>
      <c r="H75" s="295">
        <v>8.02</v>
      </c>
      <c r="I75" s="295"/>
      <c r="J75" s="242"/>
      <c r="K75" s="295"/>
      <c r="L75" s="295"/>
      <c r="M75" s="295"/>
      <c r="N75" s="295">
        <v>12.25</v>
      </c>
      <c r="O75" s="295"/>
      <c r="P75" s="242">
        <v>117.5</v>
      </c>
      <c r="Q75" s="295"/>
      <c r="R75" s="295">
        <v>16.05</v>
      </c>
      <c r="S75" s="257"/>
      <c r="T75" s="339"/>
      <c r="U75" s="245"/>
      <c r="V75" s="242"/>
      <c r="W75" s="242"/>
      <c r="X75" s="242"/>
      <c r="Y75" s="242"/>
      <c r="Z75" s="242"/>
      <c r="AA75" s="242"/>
      <c r="AB75" s="242"/>
      <c r="AC75" s="242"/>
      <c r="AD75" s="242">
        <v>7.5</v>
      </c>
      <c r="AE75" s="242"/>
      <c r="AF75" s="242"/>
      <c r="AG75" s="242">
        <v>2.0699999999999998</v>
      </c>
      <c r="AH75" s="242"/>
      <c r="AI75" s="242"/>
      <c r="AJ75" s="242"/>
      <c r="AK75" s="242"/>
      <c r="AL75" s="242"/>
      <c r="AM75" s="242">
        <v>1.66</v>
      </c>
      <c r="AN75" s="242"/>
      <c r="AO75" s="242"/>
      <c r="AP75" s="242">
        <v>49.72</v>
      </c>
      <c r="AQ75" s="242"/>
      <c r="AR75" s="251"/>
      <c r="AS75" s="245"/>
      <c r="AT75" s="295"/>
      <c r="AU75" s="295"/>
      <c r="AV75" s="242"/>
      <c r="AW75" s="295"/>
      <c r="AX75" s="295"/>
      <c r="AY75" s="295"/>
      <c r="AZ75" s="295">
        <v>304.82</v>
      </c>
      <c r="BA75" s="250"/>
      <c r="BB75" s="252"/>
      <c r="BC75" s="296"/>
      <c r="BD75" s="295"/>
      <c r="BE75" s="295"/>
      <c r="BF75" s="295">
        <v>92.25</v>
      </c>
      <c r="BG75" s="295">
        <v>17.03</v>
      </c>
      <c r="BH75" s="295"/>
      <c r="BI75" s="295"/>
      <c r="BJ75" s="295"/>
      <c r="BK75" s="295"/>
      <c r="BL75" s="295">
        <v>5.71</v>
      </c>
      <c r="BM75" s="338">
        <v>41.2</v>
      </c>
      <c r="BN75" s="245"/>
      <c r="BO75" s="295"/>
      <c r="BP75" s="295">
        <v>1.36</v>
      </c>
      <c r="BQ75" s="295"/>
      <c r="BR75" s="295"/>
      <c r="BS75" s="295">
        <v>9.2100000000000009</v>
      </c>
      <c r="BT75" s="295">
        <v>2.89</v>
      </c>
      <c r="BU75" s="295"/>
      <c r="BV75" s="295">
        <v>3.96</v>
      </c>
      <c r="BW75" s="295"/>
      <c r="BX75" s="295"/>
      <c r="BY75" s="295"/>
      <c r="BZ75" s="295">
        <v>6.21</v>
      </c>
      <c r="CA75" s="295"/>
      <c r="CB75" s="295"/>
      <c r="CC75" s="295">
        <v>5.66</v>
      </c>
      <c r="CD75" s="242"/>
      <c r="CE75" s="295"/>
      <c r="CF75" s="295"/>
      <c r="CG75" s="295"/>
      <c r="CH75" s="295"/>
      <c r="CI75" s="242"/>
      <c r="CJ75" s="242"/>
      <c r="CK75" s="295"/>
      <c r="CL75" s="295"/>
      <c r="CM75" s="242"/>
      <c r="CN75" s="242"/>
      <c r="CO75" s="242"/>
      <c r="CP75" s="242"/>
      <c r="CQ75" s="242"/>
      <c r="CR75" s="242"/>
      <c r="CS75" s="295"/>
      <c r="CT75" s="295"/>
      <c r="CU75" s="242"/>
      <c r="CV75" s="295"/>
      <c r="CW75" s="338"/>
    </row>
    <row r="76" spans="1:101" ht="15.75">
      <c r="A76" s="231" t="s">
        <v>162</v>
      </c>
      <c r="B76" s="232" t="s">
        <v>128</v>
      </c>
      <c r="C76" s="266">
        <v>7.2599999999999998E-2</v>
      </c>
      <c r="D76" s="337"/>
      <c r="E76" s="250"/>
      <c r="F76" s="248"/>
      <c r="G76" s="250">
        <v>2.4E-2</v>
      </c>
      <c r="H76" s="248"/>
      <c r="I76" s="248"/>
      <c r="J76" s="250"/>
      <c r="K76" s="248"/>
      <c r="L76" s="248"/>
      <c r="M76" s="236">
        <v>6.0000000000000001E-3</v>
      </c>
      <c r="N76" s="236"/>
      <c r="O76" s="248"/>
      <c r="P76" s="250">
        <v>4.0000000000000001E-3</v>
      </c>
      <c r="Q76" s="236"/>
      <c r="R76" s="248">
        <v>3.0000000000000001E-3</v>
      </c>
      <c r="S76" s="248"/>
      <c r="T76" s="251"/>
      <c r="U76" s="337"/>
      <c r="V76" s="250"/>
      <c r="W76" s="248"/>
      <c r="X76" s="248"/>
      <c r="Y76" s="248"/>
      <c r="Z76" s="248"/>
      <c r="AA76" s="248"/>
      <c r="AB76" s="250"/>
      <c r="AC76" s="248"/>
      <c r="AD76" s="248"/>
      <c r="AE76" s="248"/>
      <c r="AF76" s="250"/>
      <c r="AG76" s="248"/>
      <c r="AH76" s="248"/>
      <c r="AI76" s="248"/>
      <c r="AJ76" s="248"/>
      <c r="AK76" s="248"/>
      <c r="AL76" s="250">
        <v>1E-3</v>
      </c>
      <c r="AM76" s="250">
        <v>6.0000000000000001E-3</v>
      </c>
      <c r="AN76" s="250"/>
      <c r="AO76" s="248"/>
      <c r="AP76" s="248"/>
      <c r="AQ76" s="248"/>
      <c r="AR76" s="237"/>
      <c r="AS76" s="337"/>
      <c r="AT76" s="248"/>
      <c r="AU76" s="248"/>
      <c r="AV76" s="250"/>
      <c r="AW76" s="248"/>
      <c r="AX76" s="248"/>
      <c r="AY76" s="248">
        <v>1.0999999999999999E-2</v>
      </c>
      <c r="AZ76" s="248">
        <v>6.0000000000000001E-3</v>
      </c>
      <c r="BA76" s="250">
        <v>2.5999999999999999E-3</v>
      </c>
      <c r="BB76" s="252"/>
      <c r="BC76" s="294">
        <v>8.9999999999999993E-3</v>
      </c>
      <c r="BD76" s="236"/>
      <c r="BE76" s="236"/>
      <c r="BF76" s="236"/>
      <c r="BG76" s="236"/>
      <c r="BH76" s="236"/>
      <c r="BI76" s="236"/>
      <c r="BJ76" s="236"/>
      <c r="BK76" s="248"/>
      <c r="BL76" s="235"/>
      <c r="BM76" s="237"/>
      <c r="BN76" s="337"/>
      <c r="BO76" s="236"/>
      <c r="BP76" s="248"/>
      <c r="BQ76" s="236"/>
      <c r="BR76" s="235"/>
      <c r="BS76" s="236"/>
      <c r="BT76" s="236"/>
      <c r="BU76" s="235"/>
      <c r="BV76" s="236"/>
      <c r="BW76" s="235"/>
      <c r="BX76" s="236"/>
      <c r="BY76" s="236"/>
      <c r="BZ76" s="235"/>
      <c r="CA76" s="236"/>
      <c r="CB76" s="236"/>
      <c r="CC76" s="236"/>
      <c r="CD76" s="235"/>
      <c r="CE76" s="236"/>
      <c r="CF76" s="236"/>
      <c r="CG76" s="236"/>
      <c r="CH76" s="236"/>
      <c r="CI76" s="235"/>
      <c r="CJ76" s="235"/>
      <c r="CK76" s="236"/>
      <c r="CL76" s="236"/>
      <c r="CM76" s="235"/>
      <c r="CN76" s="235"/>
      <c r="CO76" s="235"/>
      <c r="CP76" s="235"/>
      <c r="CQ76" s="235"/>
      <c r="CR76" s="235"/>
      <c r="CS76" s="236"/>
      <c r="CT76" s="236"/>
      <c r="CU76" s="235"/>
      <c r="CV76" s="236"/>
      <c r="CW76" s="237"/>
    </row>
    <row r="77" spans="1:101" ht="15.75">
      <c r="A77" s="231"/>
      <c r="B77" s="232" t="s">
        <v>103</v>
      </c>
      <c r="C77" s="233">
        <v>94.449999999999989</v>
      </c>
      <c r="D77" s="337"/>
      <c r="E77" s="250"/>
      <c r="F77" s="257"/>
      <c r="G77" s="250">
        <v>30.98</v>
      </c>
      <c r="H77" s="257"/>
      <c r="I77" s="257"/>
      <c r="J77" s="250"/>
      <c r="K77" s="257"/>
      <c r="L77" s="257"/>
      <c r="M77" s="295">
        <v>8.9499999999999993</v>
      </c>
      <c r="N77" s="295"/>
      <c r="O77" s="295"/>
      <c r="P77" s="242">
        <v>7.08</v>
      </c>
      <c r="Q77" s="295"/>
      <c r="R77" s="257">
        <v>6.66</v>
      </c>
      <c r="S77" s="257"/>
      <c r="T77" s="339"/>
      <c r="U77" s="245"/>
      <c r="V77" s="242"/>
      <c r="W77" s="242"/>
      <c r="X77" s="242"/>
      <c r="Y77" s="242"/>
      <c r="Z77" s="242"/>
      <c r="AA77" s="242"/>
      <c r="AB77" s="242"/>
      <c r="AC77" s="242"/>
      <c r="AD77" s="242"/>
      <c r="AE77" s="242"/>
      <c r="AF77" s="242"/>
      <c r="AG77" s="242"/>
      <c r="AH77" s="242"/>
      <c r="AI77" s="242"/>
      <c r="AJ77" s="242"/>
      <c r="AK77" s="242"/>
      <c r="AL77" s="242">
        <v>1.57</v>
      </c>
      <c r="AM77" s="242">
        <v>5.42</v>
      </c>
      <c r="AN77" s="242"/>
      <c r="AO77" s="242"/>
      <c r="AP77" s="242"/>
      <c r="AQ77" s="242"/>
      <c r="AR77" s="237"/>
      <c r="AS77" s="245"/>
      <c r="AT77" s="295"/>
      <c r="AU77" s="295"/>
      <c r="AV77" s="242"/>
      <c r="AW77" s="295"/>
      <c r="AX77" s="295"/>
      <c r="AY77" s="295">
        <v>14.809999999999999</v>
      </c>
      <c r="AZ77" s="295">
        <v>7.74</v>
      </c>
      <c r="BA77" s="250">
        <v>2.0299999999999998</v>
      </c>
      <c r="BB77" s="252"/>
      <c r="BC77" s="296">
        <v>9.2100000000000009</v>
      </c>
      <c r="BD77" s="295"/>
      <c r="BE77" s="295"/>
      <c r="BF77" s="295"/>
      <c r="BG77" s="295"/>
      <c r="BH77" s="295"/>
      <c r="BI77" s="295"/>
      <c r="BJ77" s="295"/>
      <c r="BK77" s="295"/>
      <c r="BL77" s="242"/>
      <c r="BM77" s="338"/>
      <c r="BN77" s="245"/>
      <c r="BO77" s="295"/>
      <c r="BP77" s="295"/>
      <c r="BQ77" s="295"/>
      <c r="BR77" s="242"/>
      <c r="BS77" s="295"/>
      <c r="BT77" s="295"/>
      <c r="BU77" s="295"/>
      <c r="BV77" s="295"/>
      <c r="BW77" s="295"/>
      <c r="BX77" s="295"/>
      <c r="BY77" s="295"/>
      <c r="BZ77" s="242"/>
      <c r="CA77" s="295"/>
      <c r="CB77" s="295"/>
      <c r="CC77" s="295"/>
      <c r="CD77" s="242"/>
      <c r="CE77" s="295"/>
      <c r="CF77" s="295"/>
      <c r="CG77" s="295"/>
      <c r="CH77" s="295"/>
      <c r="CI77" s="242"/>
      <c r="CJ77" s="242"/>
      <c r="CK77" s="295"/>
      <c r="CL77" s="295"/>
      <c r="CM77" s="242"/>
      <c r="CN77" s="242"/>
      <c r="CO77" s="242"/>
      <c r="CP77" s="242"/>
      <c r="CQ77" s="242"/>
      <c r="CR77" s="242"/>
      <c r="CS77" s="295"/>
      <c r="CT77" s="295"/>
      <c r="CU77" s="242"/>
      <c r="CV77" s="243"/>
      <c r="CW77" s="253"/>
    </row>
    <row r="78" spans="1:101" ht="15.75">
      <c r="A78" s="231" t="s">
        <v>163</v>
      </c>
      <c r="B78" s="232" t="s">
        <v>128</v>
      </c>
      <c r="C78" s="265">
        <v>0.30625000000000008</v>
      </c>
      <c r="D78" s="337"/>
      <c r="E78" s="250"/>
      <c r="F78" s="248"/>
      <c r="G78" s="250"/>
      <c r="H78" s="248"/>
      <c r="I78" s="257"/>
      <c r="J78" s="250"/>
      <c r="K78" s="248"/>
      <c r="L78" s="248"/>
      <c r="M78" s="236"/>
      <c r="N78" s="236"/>
      <c r="O78" s="248"/>
      <c r="P78" s="250"/>
      <c r="Q78" s="236"/>
      <c r="R78" s="248"/>
      <c r="S78" s="248"/>
      <c r="T78" s="251">
        <v>0.02</v>
      </c>
      <c r="U78" s="337"/>
      <c r="V78" s="250"/>
      <c r="W78" s="248">
        <v>5.0000000000000001E-4</v>
      </c>
      <c r="X78" s="248"/>
      <c r="Y78" s="248">
        <v>0.15024999999999999</v>
      </c>
      <c r="Z78" s="248"/>
      <c r="AA78" s="257"/>
      <c r="AB78" s="250">
        <v>6.4999999999999997E-3</v>
      </c>
      <c r="AC78" s="248">
        <v>1.25E-3</v>
      </c>
      <c r="AD78" s="248"/>
      <c r="AE78" s="293"/>
      <c r="AF78" s="250">
        <v>2.2499999999999998E-3</v>
      </c>
      <c r="AG78" s="248"/>
      <c r="AH78" s="248"/>
      <c r="AI78" s="293">
        <v>1.25E-3</v>
      </c>
      <c r="AJ78" s="340"/>
      <c r="AK78" s="248"/>
      <c r="AL78" s="250">
        <v>4.3E-3</v>
      </c>
      <c r="AM78" s="382"/>
      <c r="AN78" s="250"/>
      <c r="AO78" s="293"/>
      <c r="AP78" s="248">
        <v>2.0000000000000001E-4</v>
      </c>
      <c r="AQ78" s="248">
        <v>7.5000000000000002E-4</v>
      </c>
      <c r="AR78" s="251"/>
      <c r="AS78" s="258"/>
      <c r="AT78" s="248"/>
      <c r="AU78" s="293">
        <v>2E-3</v>
      </c>
      <c r="AV78" s="248"/>
      <c r="AW78" s="248"/>
      <c r="AX78" s="293">
        <v>6.0000000000000001E-3</v>
      </c>
      <c r="AY78" s="250">
        <v>2.4500000000000001E-2</v>
      </c>
      <c r="AZ78" s="293"/>
      <c r="BA78" s="274"/>
      <c r="BB78" s="252"/>
      <c r="BC78" s="294">
        <v>1.4999999999999999E-2</v>
      </c>
      <c r="BD78" s="236"/>
      <c r="BE78" s="236">
        <v>1.4999999999999999E-2</v>
      </c>
      <c r="BF78" s="236"/>
      <c r="BG78" s="236"/>
      <c r="BH78" s="236">
        <v>1.8000000000000002E-2</v>
      </c>
      <c r="BI78" s="236"/>
      <c r="BJ78" s="236">
        <v>1.2E-2</v>
      </c>
      <c r="BK78" s="248">
        <v>2E-3</v>
      </c>
      <c r="BL78" s="235">
        <v>6.4999999999999997E-3</v>
      </c>
      <c r="BM78" s="237">
        <v>4.0000000000000001E-3</v>
      </c>
      <c r="BN78" s="337"/>
      <c r="BO78" s="236"/>
      <c r="BP78" s="248"/>
      <c r="BQ78" s="248">
        <v>2E-3</v>
      </c>
      <c r="BR78" s="235"/>
      <c r="BS78" s="248"/>
      <c r="BT78" s="236"/>
      <c r="BU78" s="235">
        <v>4.0000000000000001E-3</v>
      </c>
      <c r="BV78" s="236">
        <v>8.0000000000000002E-3</v>
      </c>
      <c r="BW78" s="235"/>
      <c r="BX78" s="236"/>
      <c r="BY78" s="248"/>
      <c r="BZ78" s="235"/>
      <c r="CA78" s="236"/>
      <c r="CB78" s="236"/>
      <c r="CC78" s="235"/>
      <c r="CD78" s="235"/>
      <c r="CE78" s="236"/>
      <c r="CF78" s="236"/>
      <c r="CG78" s="236"/>
      <c r="CH78" s="236"/>
      <c r="CI78" s="235"/>
      <c r="CJ78" s="235"/>
      <c r="CK78" s="236"/>
      <c r="CL78" s="236"/>
      <c r="CM78" s="235"/>
      <c r="CN78" s="235"/>
      <c r="CO78" s="235"/>
      <c r="CP78" s="235"/>
      <c r="CQ78" s="235"/>
      <c r="CR78" s="235"/>
      <c r="CS78" s="236"/>
      <c r="CT78" s="236"/>
      <c r="CU78" s="235"/>
      <c r="CV78" s="236"/>
      <c r="CW78" s="237"/>
    </row>
    <row r="79" spans="1:101" ht="15.75">
      <c r="A79" s="231"/>
      <c r="B79" s="232" t="s">
        <v>103</v>
      </c>
      <c r="C79" s="233">
        <v>637.34999999999991</v>
      </c>
      <c r="D79" s="245"/>
      <c r="E79" s="242"/>
      <c r="F79" s="295"/>
      <c r="G79" s="295"/>
      <c r="H79" s="295"/>
      <c r="I79" s="295"/>
      <c r="J79" s="242"/>
      <c r="K79" s="295"/>
      <c r="L79" s="295"/>
      <c r="M79" s="295"/>
      <c r="N79" s="295"/>
      <c r="O79" s="295"/>
      <c r="P79" s="242"/>
      <c r="Q79" s="295"/>
      <c r="R79" s="295"/>
      <c r="S79" s="295"/>
      <c r="T79" s="338">
        <v>43.56</v>
      </c>
      <c r="U79" s="245"/>
      <c r="V79" s="242"/>
      <c r="W79" s="242">
        <v>2.33</v>
      </c>
      <c r="X79" s="242"/>
      <c r="Y79" s="242">
        <v>313.13</v>
      </c>
      <c r="Z79" s="242"/>
      <c r="AA79" s="242"/>
      <c r="AB79" s="242">
        <v>6.2</v>
      </c>
      <c r="AC79" s="242">
        <v>1.77</v>
      </c>
      <c r="AD79" s="242"/>
      <c r="AE79" s="242"/>
      <c r="AF79" s="242">
        <v>5.71</v>
      </c>
      <c r="AG79" s="242"/>
      <c r="AH79" s="242"/>
      <c r="AI79" s="242">
        <v>4.0599999999999996</v>
      </c>
      <c r="AJ79" s="242"/>
      <c r="AK79" s="295"/>
      <c r="AL79" s="242">
        <v>11.75</v>
      </c>
      <c r="AM79" s="242"/>
      <c r="AN79" s="242"/>
      <c r="AO79" s="242"/>
      <c r="AP79" s="242">
        <v>1.07</v>
      </c>
      <c r="AQ79" s="242">
        <v>3.5</v>
      </c>
      <c r="AR79" s="244"/>
      <c r="AS79" s="245"/>
      <c r="AT79" s="295"/>
      <c r="AU79" s="295">
        <v>3.81</v>
      </c>
      <c r="AV79" s="295"/>
      <c r="AW79" s="295"/>
      <c r="AX79" s="295">
        <v>12.99</v>
      </c>
      <c r="AY79" s="295">
        <v>59.92</v>
      </c>
      <c r="AZ79" s="295"/>
      <c r="BA79" s="242"/>
      <c r="BB79" s="278"/>
      <c r="BC79" s="296">
        <v>29.19</v>
      </c>
      <c r="BD79" s="295"/>
      <c r="BE79" s="295">
        <v>29.19</v>
      </c>
      <c r="BF79" s="295"/>
      <c r="BG79" s="295"/>
      <c r="BH79" s="295">
        <v>32.260000000000005</v>
      </c>
      <c r="BI79" s="295"/>
      <c r="BJ79" s="295">
        <v>23.35</v>
      </c>
      <c r="BK79" s="295">
        <v>3.89</v>
      </c>
      <c r="BL79" s="242">
        <v>11.73</v>
      </c>
      <c r="BM79" s="338">
        <v>7.78</v>
      </c>
      <c r="BN79" s="245"/>
      <c r="BO79" s="295"/>
      <c r="BP79" s="295"/>
      <c r="BQ79" s="295">
        <v>6.05</v>
      </c>
      <c r="BR79" s="295"/>
      <c r="BS79" s="295"/>
      <c r="BT79" s="295"/>
      <c r="BU79" s="295">
        <v>7.45</v>
      </c>
      <c r="BV79" s="295">
        <v>16.66</v>
      </c>
      <c r="BW79" s="295"/>
      <c r="BX79" s="295"/>
      <c r="BY79" s="295"/>
      <c r="BZ79" s="295"/>
      <c r="CA79" s="295"/>
      <c r="CB79" s="295"/>
      <c r="CC79" s="295"/>
      <c r="CD79" s="242"/>
      <c r="CE79" s="295"/>
      <c r="CF79" s="295"/>
      <c r="CG79" s="295"/>
      <c r="CH79" s="295"/>
      <c r="CI79" s="242"/>
      <c r="CJ79" s="242"/>
      <c r="CK79" s="295"/>
      <c r="CL79" s="295"/>
      <c r="CM79" s="242"/>
      <c r="CN79" s="242"/>
      <c r="CO79" s="242"/>
      <c r="CP79" s="242"/>
      <c r="CQ79" s="242"/>
      <c r="CR79" s="242"/>
      <c r="CS79" s="295"/>
      <c r="CT79" s="295"/>
      <c r="CU79" s="295"/>
      <c r="CV79" s="295"/>
      <c r="CW79" s="338"/>
    </row>
    <row r="80" spans="1:101" s="275" customFormat="1" ht="15.75">
      <c r="A80" s="272" t="s">
        <v>164</v>
      </c>
      <c r="B80" s="232" t="s">
        <v>122</v>
      </c>
      <c r="C80" s="268">
        <v>21</v>
      </c>
      <c r="D80" s="234"/>
      <c r="E80" s="235">
        <v>1</v>
      </c>
      <c r="F80" s="235"/>
      <c r="G80" s="235"/>
      <c r="H80" s="235"/>
      <c r="I80" s="235"/>
      <c r="J80" s="235"/>
      <c r="K80" s="235">
        <v>2</v>
      </c>
      <c r="L80" s="235"/>
      <c r="M80" s="235">
        <v>1</v>
      </c>
      <c r="N80" s="235"/>
      <c r="O80" s="235"/>
      <c r="P80" s="235">
        <v>1</v>
      </c>
      <c r="Q80" s="235"/>
      <c r="R80" s="235"/>
      <c r="S80" s="235"/>
      <c r="T80" s="239"/>
      <c r="U80" s="234"/>
      <c r="V80" s="235"/>
      <c r="W80" s="235"/>
      <c r="X80" s="235"/>
      <c r="Y80" s="235"/>
      <c r="Z80" s="235"/>
      <c r="AA80" s="235"/>
      <c r="AB80" s="235"/>
      <c r="AC80" s="235">
        <v>2</v>
      </c>
      <c r="AD80" s="235"/>
      <c r="AE80" s="235"/>
      <c r="AF80" s="235"/>
      <c r="AG80" s="235">
        <v>1</v>
      </c>
      <c r="AH80" s="235"/>
      <c r="AI80" s="235">
        <v>1</v>
      </c>
      <c r="AJ80" s="235">
        <v>1</v>
      </c>
      <c r="AK80" s="235"/>
      <c r="AL80" s="235"/>
      <c r="AM80" s="235"/>
      <c r="AN80" s="235"/>
      <c r="AO80" s="235"/>
      <c r="AP80" s="235"/>
      <c r="AQ80" s="235">
        <v>2</v>
      </c>
      <c r="AR80" s="239"/>
      <c r="AS80" s="269"/>
      <c r="AT80" s="260"/>
      <c r="AU80" s="260"/>
      <c r="AV80" s="260"/>
      <c r="AW80" s="260"/>
      <c r="AX80" s="260">
        <v>2</v>
      </c>
      <c r="AY80" s="260"/>
      <c r="AZ80" s="260">
        <v>1</v>
      </c>
      <c r="BA80" s="260"/>
      <c r="BB80" s="281"/>
      <c r="BC80" s="234"/>
      <c r="BD80" s="235"/>
      <c r="BE80" s="235"/>
      <c r="BF80" s="235">
        <v>2</v>
      </c>
      <c r="BG80" s="235"/>
      <c r="BH80" s="235"/>
      <c r="BI80" s="235"/>
      <c r="BJ80" s="235"/>
      <c r="BK80" s="235"/>
      <c r="BL80" s="235">
        <v>3</v>
      </c>
      <c r="BM80" s="239"/>
      <c r="BN80" s="234"/>
      <c r="BO80" s="235"/>
      <c r="BP80" s="250"/>
      <c r="BQ80" s="235"/>
      <c r="BR80" s="235"/>
      <c r="BS80" s="235"/>
      <c r="BT80" s="235"/>
      <c r="BU80" s="235"/>
      <c r="BV80" s="235"/>
      <c r="BW80" s="235"/>
      <c r="BX80" s="235"/>
      <c r="BY80" s="235"/>
      <c r="BZ80" s="235">
        <v>1</v>
      </c>
      <c r="CA80" s="235"/>
      <c r="CB80" s="235"/>
      <c r="CC80" s="235"/>
      <c r="CD80" s="235"/>
      <c r="CE80" s="235"/>
      <c r="CF80" s="235"/>
      <c r="CG80" s="235"/>
      <c r="CH80" s="235"/>
      <c r="CI80" s="235"/>
      <c r="CJ80" s="235"/>
      <c r="CK80" s="235"/>
      <c r="CL80" s="235"/>
      <c r="CM80" s="235"/>
      <c r="CN80" s="235"/>
      <c r="CO80" s="235"/>
      <c r="CP80" s="235"/>
      <c r="CQ80" s="235"/>
      <c r="CR80" s="235"/>
      <c r="CS80" s="235"/>
      <c r="CT80" s="235"/>
      <c r="CU80" s="235"/>
      <c r="CV80" s="235"/>
      <c r="CW80" s="239"/>
    </row>
    <row r="81" spans="1:101" s="275" customFormat="1" ht="15.75">
      <c r="A81" s="298"/>
      <c r="B81" s="232" t="s">
        <v>103</v>
      </c>
      <c r="C81" s="233">
        <v>143.37</v>
      </c>
      <c r="D81" s="245"/>
      <c r="E81" s="242">
        <v>6.94</v>
      </c>
      <c r="F81" s="242"/>
      <c r="G81" s="242"/>
      <c r="H81" s="242"/>
      <c r="I81" s="242"/>
      <c r="J81" s="242"/>
      <c r="K81" s="242">
        <v>12.33</v>
      </c>
      <c r="L81" s="242"/>
      <c r="M81" s="242">
        <v>6.94</v>
      </c>
      <c r="N81" s="242"/>
      <c r="O81" s="242"/>
      <c r="P81" s="242">
        <v>6.99</v>
      </c>
      <c r="Q81" s="242"/>
      <c r="R81" s="242"/>
      <c r="S81" s="242"/>
      <c r="T81" s="244"/>
      <c r="U81" s="245"/>
      <c r="V81" s="242"/>
      <c r="W81" s="242"/>
      <c r="X81" s="242"/>
      <c r="Y81" s="242"/>
      <c r="Z81" s="242"/>
      <c r="AA81" s="242"/>
      <c r="AB81" s="242"/>
      <c r="AC81" s="242">
        <v>15.3</v>
      </c>
      <c r="AD81" s="242"/>
      <c r="AE81" s="242"/>
      <c r="AF81" s="242"/>
      <c r="AG81" s="242">
        <v>7.7</v>
      </c>
      <c r="AH81" s="242"/>
      <c r="AI81" s="242">
        <v>7.7</v>
      </c>
      <c r="AJ81" s="242">
        <v>6.9</v>
      </c>
      <c r="AK81" s="242"/>
      <c r="AL81" s="242"/>
      <c r="AM81" s="242"/>
      <c r="AN81" s="242"/>
      <c r="AO81" s="242"/>
      <c r="AP81" s="242"/>
      <c r="AQ81" s="242">
        <v>14.57</v>
      </c>
      <c r="AR81" s="244"/>
      <c r="AS81" s="245"/>
      <c r="AT81" s="242"/>
      <c r="AU81" s="242"/>
      <c r="AV81" s="242"/>
      <c r="AW81" s="242"/>
      <c r="AX81" s="242">
        <v>10.44</v>
      </c>
      <c r="AY81" s="242"/>
      <c r="AZ81" s="242">
        <v>5.22</v>
      </c>
      <c r="BA81" s="242"/>
      <c r="BB81" s="244"/>
      <c r="BC81" s="245"/>
      <c r="BD81" s="242"/>
      <c r="BE81" s="242"/>
      <c r="BF81" s="242">
        <v>13.89</v>
      </c>
      <c r="BG81" s="242"/>
      <c r="BH81" s="242"/>
      <c r="BI81" s="242"/>
      <c r="BJ81" s="242"/>
      <c r="BK81" s="242"/>
      <c r="BL81" s="242">
        <v>22.29</v>
      </c>
      <c r="BM81" s="244"/>
      <c r="BN81" s="245"/>
      <c r="BO81" s="242"/>
      <c r="BP81" s="242"/>
      <c r="BQ81" s="242"/>
      <c r="BR81" s="242"/>
      <c r="BS81" s="242"/>
      <c r="BT81" s="242"/>
      <c r="BU81" s="242"/>
      <c r="BV81" s="242"/>
      <c r="BW81" s="242"/>
      <c r="BX81" s="242"/>
      <c r="BY81" s="242"/>
      <c r="BZ81" s="242">
        <v>6.16</v>
      </c>
      <c r="CA81" s="242"/>
      <c r="CB81" s="242"/>
      <c r="CC81" s="242"/>
      <c r="CD81" s="242"/>
      <c r="CE81" s="242"/>
      <c r="CF81" s="242"/>
      <c r="CG81" s="242"/>
      <c r="CH81" s="242"/>
      <c r="CI81" s="242"/>
      <c r="CJ81" s="242"/>
      <c r="CK81" s="242"/>
      <c r="CL81" s="242"/>
      <c r="CM81" s="242"/>
      <c r="CN81" s="242"/>
      <c r="CO81" s="242"/>
      <c r="CP81" s="242"/>
      <c r="CQ81" s="242"/>
      <c r="CR81" s="242"/>
      <c r="CS81" s="242"/>
      <c r="CT81" s="242"/>
      <c r="CU81" s="242"/>
      <c r="CV81" s="242"/>
      <c r="CW81" s="244"/>
    </row>
    <row r="82" spans="1:101" ht="15.75">
      <c r="A82" s="267" t="s">
        <v>165</v>
      </c>
      <c r="B82" s="232" t="s">
        <v>122</v>
      </c>
      <c r="C82" s="268">
        <v>331</v>
      </c>
      <c r="D82" s="234"/>
      <c r="E82" s="235"/>
      <c r="F82" s="236">
        <v>1</v>
      </c>
      <c r="G82" s="235"/>
      <c r="H82" s="236"/>
      <c r="I82" s="236">
        <v>3</v>
      </c>
      <c r="J82" s="235"/>
      <c r="K82" s="236"/>
      <c r="L82" s="236"/>
      <c r="M82" s="236"/>
      <c r="N82" s="236"/>
      <c r="O82" s="236"/>
      <c r="P82" s="235">
        <v>4</v>
      </c>
      <c r="Q82" s="236"/>
      <c r="R82" s="236"/>
      <c r="S82" s="236"/>
      <c r="T82" s="237"/>
      <c r="U82" s="294"/>
      <c r="V82" s="235"/>
      <c r="W82" s="235"/>
      <c r="X82" s="236"/>
      <c r="Y82" s="236"/>
      <c r="Z82" s="236">
        <v>2</v>
      </c>
      <c r="AA82" s="282"/>
      <c r="AB82" s="235">
        <v>10</v>
      </c>
      <c r="AC82" s="236">
        <v>4</v>
      </c>
      <c r="AD82" s="236"/>
      <c r="AE82" s="236"/>
      <c r="AF82" s="235"/>
      <c r="AG82" s="236"/>
      <c r="AH82" s="236"/>
      <c r="AI82" s="236"/>
      <c r="AJ82" s="236"/>
      <c r="AK82" s="236"/>
      <c r="AL82" s="235"/>
      <c r="AM82" s="235"/>
      <c r="AN82" s="235"/>
      <c r="AO82" s="236"/>
      <c r="AP82" s="236">
        <v>3</v>
      </c>
      <c r="AQ82" s="236">
        <v>7</v>
      </c>
      <c r="AR82" s="237"/>
      <c r="AS82" s="341"/>
      <c r="AT82" s="270"/>
      <c r="AU82" s="270">
        <v>30</v>
      </c>
      <c r="AV82" s="260"/>
      <c r="AW82" s="270">
        <v>15</v>
      </c>
      <c r="AX82" s="270">
        <v>5</v>
      </c>
      <c r="AY82" s="270">
        <v>1</v>
      </c>
      <c r="AZ82" s="270">
        <v>42</v>
      </c>
      <c r="BA82" s="260"/>
      <c r="BB82" s="281">
        <v>2</v>
      </c>
      <c r="BC82" s="294"/>
      <c r="BD82" s="241"/>
      <c r="BE82" s="236"/>
      <c r="BF82" s="236">
        <v>2</v>
      </c>
      <c r="BG82" s="236">
        <v>134</v>
      </c>
      <c r="BH82" s="236"/>
      <c r="BI82" s="241"/>
      <c r="BJ82" s="236"/>
      <c r="BK82" s="236"/>
      <c r="BL82" s="241"/>
      <c r="BM82" s="237"/>
      <c r="BN82" s="294"/>
      <c r="BO82" s="236"/>
      <c r="BP82" s="270">
        <v>1</v>
      </c>
      <c r="BQ82" s="236"/>
      <c r="BR82" s="235"/>
      <c r="BS82" s="236"/>
      <c r="BT82" s="236"/>
      <c r="BU82" s="236"/>
      <c r="BV82" s="236"/>
      <c r="BW82" s="235"/>
      <c r="BX82" s="236"/>
      <c r="BY82" s="236">
        <v>40</v>
      </c>
      <c r="BZ82" s="235"/>
      <c r="CA82" s="236"/>
      <c r="CB82" s="236"/>
      <c r="CC82" s="236">
        <v>25</v>
      </c>
      <c r="CD82" s="235"/>
      <c r="CE82" s="236"/>
      <c r="CF82" s="236"/>
      <c r="CG82" s="236"/>
      <c r="CH82" s="236"/>
      <c r="CI82" s="235"/>
      <c r="CJ82" s="235"/>
      <c r="CK82" s="236"/>
      <c r="CL82" s="236"/>
      <c r="CM82" s="235"/>
      <c r="CN82" s="235"/>
      <c r="CO82" s="235"/>
      <c r="CP82" s="235"/>
      <c r="CQ82" s="235"/>
      <c r="CR82" s="235"/>
      <c r="CS82" s="236"/>
      <c r="CT82" s="236"/>
      <c r="CU82" s="235"/>
      <c r="CV82" s="236"/>
      <c r="CW82" s="237"/>
    </row>
    <row r="83" spans="1:101" ht="15.75">
      <c r="A83" s="267" t="s">
        <v>166</v>
      </c>
      <c r="B83" s="232" t="s">
        <v>103</v>
      </c>
      <c r="C83" s="233">
        <v>478.25999999999993</v>
      </c>
      <c r="D83" s="245"/>
      <c r="E83" s="242"/>
      <c r="F83" s="295">
        <v>8.57</v>
      </c>
      <c r="G83" s="295"/>
      <c r="H83" s="295"/>
      <c r="I83" s="295">
        <v>2.66</v>
      </c>
      <c r="J83" s="242"/>
      <c r="K83" s="242"/>
      <c r="L83" s="295"/>
      <c r="M83" s="295"/>
      <c r="N83" s="295"/>
      <c r="O83" s="295"/>
      <c r="P83" s="242">
        <v>59.6</v>
      </c>
      <c r="Q83" s="295"/>
      <c r="R83" s="295"/>
      <c r="S83" s="242"/>
      <c r="T83" s="338"/>
      <c r="U83" s="245"/>
      <c r="V83" s="242"/>
      <c r="W83" s="242"/>
      <c r="X83" s="242"/>
      <c r="Y83" s="242"/>
      <c r="Z83" s="242">
        <v>1.44</v>
      </c>
      <c r="AA83" s="243"/>
      <c r="AB83" s="242">
        <v>23.29</v>
      </c>
      <c r="AC83" s="242">
        <v>3.16</v>
      </c>
      <c r="AD83" s="242"/>
      <c r="AE83" s="242"/>
      <c r="AF83" s="242"/>
      <c r="AG83" s="242"/>
      <c r="AH83" s="242"/>
      <c r="AI83" s="242"/>
      <c r="AJ83" s="242"/>
      <c r="AK83" s="242"/>
      <c r="AL83" s="242"/>
      <c r="AM83" s="242"/>
      <c r="AN83" s="242"/>
      <c r="AO83" s="242"/>
      <c r="AP83" s="242">
        <v>23.82</v>
      </c>
      <c r="AQ83" s="242">
        <v>6.69</v>
      </c>
      <c r="AR83" s="244"/>
      <c r="AS83" s="245"/>
      <c r="AT83" s="295"/>
      <c r="AU83" s="242">
        <v>29.93</v>
      </c>
      <c r="AV83" s="295"/>
      <c r="AW83" s="295">
        <v>29.03</v>
      </c>
      <c r="AX83" s="242">
        <v>2.35</v>
      </c>
      <c r="AY83" s="295">
        <v>0.41</v>
      </c>
      <c r="AZ83" s="295">
        <v>68.209999999999994</v>
      </c>
      <c r="BA83" s="250"/>
      <c r="BB83" s="252">
        <v>1.66</v>
      </c>
      <c r="BC83" s="296"/>
      <c r="BD83" s="295"/>
      <c r="BE83" s="295"/>
      <c r="BF83" s="295">
        <v>12.95</v>
      </c>
      <c r="BG83" s="295">
        <v>93.14</v>
      </c>
      <c r="BH83" s="295"/>
      <c r="BI83" s="295"/>
      <c r="BJ83" s="295"/>
      <c r="BK83" s="295"/>
      <c r="BL83" s="295"/>
      <c r="BM83" s="338"/>
      <c r="BN83" s="245"/>
      <c r="BO83" s="295"/>
      <c r="BP83" s="295">
        <v>13.52</v>
      </c>
      <c r="BQ83" s="295"/>
      <c r="BR83" s="295"/>
      <c r="BS83" s="295"/>
      <c r="BT83" s="295"/>
      <c r="BU83" s="295"/>
      <c r="BV83" s="295"/>
      <c r="BW83" s="295"/>
      <c r="BX83" s="295"/>
      <c r="BY83" s="295">
        <v>72.02</v>
      </c>
      <c r="BZ83" s="295"/>
      <c r="CA83" s="295"/>
      <c r="CB83" s="295"/>
      <c r="CC83" s="295">
        <v>25.810000000000002</v>
      </c>
      <c r="CD83" s="242"/>
      <c r="CE83" s="295"/>
      <c r="CF83" s="295"/>
      <c r="CG83" s="295"/>
      <c r="CH83" s="295"/>
      <c r="CI83" s="242"/>
      <c r="CJ83" s="242"/>
      <c r="CK83" s="295"/>
      <c r="CL83" s="295"/>
      <c r="CM83" s="242"/>
      <c r="CN83" s="242"/>
      <c r="CO83" s="242"/>
      <c r="CP83" s="242"/>
      <c r="CQ83" s="242"/>
      <c r="CR83" s="295"/>
      <c r="CS83" s="295"/>
      <c r="CT83" s="295"/>
      <c r="CU83" s="295"/>
      <c r="CV83" s="295"/>
      <c r="CW83" s="338"/>
    </row>
    <row r="84" spans="1:101" ht="15.75">
      <c r="A84" s="284" t="s">
        <v>167</v>
      </c>
      <c r="B84" s="285" t="s">
        <v>103</v>
      </c>
      <c r="C84" s="286">
        <v>197.26</v>
      </c>
      <c r="D84" s="287">
        <v>0</v>
      </c>
      <c r="E84" s="288">
        <v>0</v>
      </c>
      <c r="F84" s="288">
        <v>0</v>
      </c>
      <c r="G84" s="288">
        <v>0</v>
      </c>
      <c r="H84" s="288">
        <v>0</v>
      </c>
      <c r="I84" s="288">
        <v>0</v>
      </c>
      <c r="J84" s="288">
        <v>0</v>
      </c>
      <c r="K84" s="288">
        <v>0</v>
      </c>
      <c r="L84" s="288">
        <v>0</v>
      </c>
      <c r="M84" s="288">
        <v>0</v>
      </c>
      <c r="N84" s="288">
        <v>0</v>
      </c>
      <c r="O84" s="288">
        <v>53.3</v>
      </c>
      <c r="P84" s="288">
        <v>0</v>
      </c>
      <c r="Q84" s="288">
        <v>0</v>
      </c>
      <c r="R84" s="288">
        <v>0</v>
      </c>
      <c r="S84" s="288">
        <v>0</v>
      </c>
      <c r="T84" s="286">
        <v>0</v>
      </c>
      <c r="U84" s="287">
        <v>0</v>
      </c>
      <c r="V84" s="288">
        <v>0</v>
      </c>
      <c r="W84" s="288">
        <v>0</v>
      </c>
      <c r="X84" s="288">
        <v>0</v>
      </c>
      <c r="Y84" s="288">
        <v>0</v>
      </c>
      <c r="Z84" s="288">
        <v>0</v>
      </c>
      <c r="AA84" s="288">
        <v>0</v>
      </c>
      <c r="AB84" s="288">
        <v>0</v>
      </c>
      <c r="AC84" s="288">
        <v>0</v>
      </c>
      <c r="AD84" s="288">
        <v>0</v>
      </c>
      <c r="AE84" s="288">
        <v>0</v>
      </c>
      <c r="AF84" s="288">
        <v>0</v>
      </c>
      <c r="AG84" s="288">
        <v>0</v>
      </c>
      <c r="AH84" s="288">
        <v>0</v>
      </c>
      <c r="AI84" s="288">
        <v>0</v>
      </c>
      <c r="AJ84" s="288">
        <v>0.69</v>
      </c>
      <c r="AK84" s="288">
        <v>0</v>
      </c>
      <c r="AL84" s="288">
        <v>0</v>
      </c>
      <c r="AM84" s="288">
        <v>0</v>
      </c>
      <c r="AN84" s="288">
        <v>0</v>
      </c>
      <c r="AO84" s="288">
        <v>0</v>
      </c>
      <c r="AP84" s="288">
        <v>0</v>
      </c>
      <c r="AQ84" s="288">
        <v>21.57</v>
      </c>
      <c r="AR84" s="286">
        <v>0</v>
      </c>
      <c r="AS84" s="287">
        <v>0</v>
      </c>
      <c r="AT84" s="288">
        <v>0</v>
      </c>
      <c r="AU84" s="288">
        <v>19.760000000000002</v>
      </c>
      <c r="AV84" s="288">
        <v>0</v>
      </c>
      <c r="AW84" s="288">
        <v>0</v>
      </c>
      <c r="AX84" s="288">
        <v>37.5</v>
      </c>
      <c r="AY84" s="288">
        <v>3.21</v>
      </c>
      <c r="AZ84" s="288">
        <v>0</v>
      </c>
      <c r="BA84" s="288">
        <v>0</v>
      </c>
      <c r="BB84" s="286">
        <v>0</v>
      </c>
      <c r="BC84" s="287">
        <v>0</v>
      </c>
      <c r="BD84" s="288">
        <v>1.26</v>
      </c>
      <c r="BE84" s="288">
        <v>6.62</v>
      </c>
      <c r="BF84" s="288">
        <v>0.63</v>
      </c>
      <c r="BG84" s="288">
        <v>0</v>
      </c>
      <c r="BH84" s="288">
        <v>0</v>
      </c>
      <c r="BI84" s="288">
        <v>0</v>
      </c>
      <c r="BJ84" s="288">
        <v>0.63</v>
      </c>
      <c r="BK84" s="288">
        <v>0</v>
      </c>
      <c r="BL84" s="288">
        <v>0</v>
      </c>
      <c r="BM84" s="286">
        <v>0</v>
      </c>
      <c r="BN84" s="287">
        <v>0</v>
      </c>
      <c r="BO84" s="288">
        <v>0</v>
      </c>
      <c r="BP84" s="288">
        <v>0</v>
      </c>
      <c r="BQ84" s="288">
        <v>0</v>
      </c>
      <c r="BR84" s="288">
        <v>0</v>
      </c>
      <c r="BS84" s="288">
        <v>0</v>
      </c>
      <c r="BT84" s="288">
        <v>0</v>
      </c>
      <c r="BU84" s="288">
        <v>0</v>
      </c>
      <c r="BV84" s="288">
        <v>0</v>
      </c>
      <c r="BW84" s="288">
        <v>0</v>
      </c>
      <c r="BX84" s="288">
        <v>0</v>
      </c>
      <c r="BY84" s="288">
        <v>0</v>
      </c>
      <c r="BZ84" s="288">
        <v>0</v>
      </c>
      <c r="CA84" s="288">
        <v>41.14</v>
      </c>
      <c r="CB84" s="288">
        <v>0</v>
      </c>
      <c r="CC84" s="288">
        <v>0</v>
      </c>
      <c r="CD84" s="288">
        <v>0</v>
      </c>
      <c r="CE84" s="288">
        <v>0</v>
      </c>
      <c r="CF84" s="288">
        <v>0</v>
      </c>
      <c r="CG84" s="288">
        <v>0</v>
      </c>
      <c r="CH84" s="288">
        <v>0</v>
      </c>
      <c r="CI84" s="288">
        <v>0</v>
      </c>
      <c r="CJ84" s="288">
        <v>0</v>
      </c>
      <c r="CK84" s="288">
        <v>0</v>
      </c>
      <c r="CL84" s="288">
        <v>0</v>
      </c>
      <c r="CM84" s="288">
        <v>0</v>
      </c>
      <c r="CN84" s="288">
        <v>0</v>
      </c>
      <c r="CO84" s="288">
        <v>0</v>
      </c>
      <c r="CP84" s="288">
        <v>0</v>
      </c>
      <c r="CQ84" s="288">
        <v>0</v>
      </c>
      <c r="CR84" s="288">
        <v>0</v>
      </c>
      <c r="CS84" s="288">
        <v>0</v>
      </c>
      <c r="CT84" s="288">
        <v>0</v>
      </c>
      <c r="CU84" s="288">
        <v>10.95</v>
      </c>
      <c r="CV84" s="288">
        <v>0</v>
      </c>
      <c r="CW84" s="286">
        <v>0</v>
      </c>
    </row>
    <row r="85" spans="1:101" s="275" customFormat="1" ht="15.75">
      <c r="A85" s="272" t="s">
        <v>168</v>
      </c>
      <c r="B85" s="232" t="s">
        <v>128</v>
      </c>
      <c r="C85" s="266">
        <v>0.05</v>
      </c>
      <c r="D85" s="234"/>
      <c r="E85" s="235"/>
      <c r="F85" s="235"/>
      <c r="G85" s="235"/>
      <c r="H85" s="235"/>
      <c r="I85" s="235"/>
      <c r="J85" s="250"/>
      <c r="K85" s="235"/>
      <c r="L85" s="235"/>
      <c r="M85" s="235"/>
      <c r="N85" s="250"/>
      <c r="O85" s="235"/>
      <c r="P85" s="250"/>
      <c r="Q85" s="250"/>
      <c r="R85" s="250"/>
      <c r="S85" s="250"/>
      <c r="T85" s="239"/>
      <c r="U85" s="249"/>
      <c r="V85" s="250"/>
      <c r="W85" s="250"/>
      <c r="X85" s="250"/>
      <c r="Y85" s="250"/>
      <c r="Z85" s="250"/>
      <c r="AA85" s="250"/>
      <c r="AB85" s="250"/>
      <c r="AC85" s="250"/>
      <c r="AD85" s="250"/>
      <c r="AE85" s="250"/>
      <c r="AF85" s="250"/>
      <c r="AG85" s="250"/>
      <c r="AH85" s="250"/>
      <c r="AI85" s="250"/>
      <c r="AJ85" s="250"/>
      <c r="AK85" s="250"/>
      <c r="AL85" s="250"/>
      <c r="AM85" s="250"/>
      <c r="AN85" s="250"/>
      <c r="AO85" s="250"/>
      <c r="AP85" s="250"/>
      <c r="AQ85" s="250"/>
      <c r="AR85" s="239"/>
      <c r="AS85" s="245"/>
      <c r="AT85" s="250"/>
      <c r="AU85" s="250"/>
      <c r="AV85" s="250"/>
      <c r="AW85" s="250"/>
      <c r="AX85" s="250"/>
      <c r="AY85" s="250"/>
      <c r="AZ85" s="250"/>
      <c r="BA85" s="242"/>
      <c r="BB85" s="252"/>
      <c r="BC85" s="234"/>
      <c r="BD85" s="235"/>
      <c r="BE85" s="235"/>
      <c r="BF85" s="235"/>
      <c r="BG85" s="235"/>
      <c r="BH85" s="235"/>
      <c r="BI85" s="235"/>
      <c r="BJ85" s="235"/>
      <c r="BK85" s="235"/>
      <c r="BL85" s="235"/>
      <c r="BM85" s="239"/>
      <c r="BN85" s="249"/>
      <c r="BO85" s="250"/>
      <c r="BP85" s="235"/>
      <c r="BQ85" s="235"/>
      <c r="BR85" s="235"/>
      <c r="BS85" s="235"/>
      <c r="BT85" s="235"/>
      <c r="BU85" s="235"/>
      <c r="BV85" s="235"/>
      <c r="BW85" s="235"/>
      <c r="BX85" s="235"/>
      <c r="BY85" s="235"/>
      <c r="BZ85" s="235"/>
      <c r="CA85" s="235">
        <v>0.05</v>
      </c>
      <c r="CB85" s="235"/>
      <c r="CC85" s="235"/>
      <c r="CD85" s="235"/>
      <c r="CE85" s="235"/>
      <c r="CF85" s="235"/>
      <c r="CG85" s="235"/>
      <c r="CH85" s="235"/>
      <c r="CI85" s="235"/>
      <c r="CJ85" s="235"/>
      <c r="CK85" s="235"/>
      <c r="CL85" s="235"/>
      <c r="CM85" s="235"/>
      <c r="CN85" s="235"/>
      <c r="CO85" s="235"/>
      <c r="CP85" s="235"/>
      <c r="CQ85" s="235"/>
      <c r="CR85" s="235"/>
      <c r="CS85" s="235"/>
      <c r="CT85" s="235"/>
      <c r="CU85" s="235"/>
      <c r="CV85" s="235"/>
      <c r="CW85" s="239"/>
    </row>
    <row r="86" spans="1:101" s="275" customFormat="1" ht="15.75">
      <c r="A86" s="272" t="s">
        <v>169</v>
      </c>
      <c r="B86" s="232" t="s">
        <v>103</v>
      </c>
      <c r="C86" s="233">
        <v>41.14</v>
      </c>
      <c r="D86" s="245"/>
      <c r="E86" s="242"/>
      <c r="F86" s="242"/>
      <c r="G86" s="242"/>
      <c r="H86" s="242"/>
      <c r="I86" s="242"/>
      <c r="J86" s="242"/>
      <c r="K86" s="242"/>
      <c r="L86" s="242"/>
      <c r="M86" s="242"/>
      <c r="N86" s="242"/>
      <c r="O86" s="242"/>
      <c r="P86" s="242"/>
      <c r="Q86" s="242"/>
      <c r="R86" s="242"/>
      <c r="S86" s="242"/>
      <c r="T86" s="244"/>
      <c r="U86" s="245"/>
      <c r="V86" s="242"/>
      <c r="W86" s="242"/>
      <c r="X86" s="242"/>
      <c r="Y86" s="242"/>
      <c r="Z86" s="242"/>
      <c r="AA86" s="242"/>
      <c r="AB86" s="242"/>
      <c r="AC86" s="242"/>
      <c r="AD86" s="242"/>
      <c r="AE86" s="242"/>
      <c r="AF86" s="242"/>
      <c r="AG86" s="242"/>
      <c r="AH86" s="242"/>
      <c r="AI86" s="242"/>
      <c r="AJ86" s="242"/>
      <c r="AK86" s="242"/>
      <c r="AL86" s="242"/>
      <c r="AM86" s="242"/>
      <c r="AN86" s="242"/>
      <c r="AO86" s="242"/>
      <c r="AP86" s="242"/>
      <c r="AQ86" s="242"/>
      <c r="AR86" s="244"/>
      <c r="AS86" s="245"/>
      <c r="AT86" s="242"/>
      <c r="AU86" s="242"/>
      <c r="AV86" s="242"/>
      <c r="AW86" s="242"/>
      <c r="AX86" s="242"/>
      <c r="AY86" s="242"/>
      <c r="AZ86" s="242"/>
      <c r="BA86" s="242"/>
      <c r="BB86" s="244"/>
      <c r="BC86" s="245"/>
      <c r="BD86" s="242"/>
      <c r="BE86" s="242"/>
      <c r="BF86" s="242"/>
      <c r="BG86" s="242"/>
      <c r="BH86" s="242"/>
      <c r="BI86" s="242"/>
      <c r="BJ86" s="242"/>
      <c r="BK86" s="242"/>
      <c r="BL86" s="242"/>
      <c r="BM86" s="244"/>
      <c r="BN86" s="245"/>
      <c r="BO86" s="242"/>
      <c r="BP86" s="242"/>
      <c r="BQ86" s="242"/>
      <c r="BR86" s="242"/>
      <c r="BS86" s="242"/>
      <c r="BT86" s="242"/>
      <c r="BU86" s="242"/>
      <c r="BV86" s="242"/>
      <c r="BW86" s="242"/>
      <c r="BX86" s="242"/>
      <c r="BY86" s="242"/>
      <c r="BZ86" s="242"/>
      <c r="CA86" s="242">
        <v>41.14</v>
      </c>
      <c r="CB86" s="242"/>
      <c r="CC86" s="242"/>
      <c r="CD86" s="242"/>
      <c r="CE86" s="242"/>
      <c r="CF86" s="242"/>
      <c r="CG86" s="242"/>
      <c r="CH86" s="242"/>
      <c r="CI86" s="242"/>
      <c r="CJ86" s="242"/>
      <c r="CK86" s="242"/>
      <c r="CL86" s="242"/>
      <c r="CM86" s="242"/>
      <c r="CN86" s="242"/>
      <c r="CO86" s="242"/>
      <c r="CP86" s="242"/>
      <c r="CQ86" s="242"/>
      <c r="CR86" s="242"/>
      <c r="CS86" s="242"/>
      <c r="CT86" s="242"/>
      <c r="CU86" s="242"/>
      <c r="CV86" s="242"/>
      <c r="CW86" s="244"/>
    </row>
    <row r="87" spans="1:101" ht="15.75">
      <c r="A87" s="267" t="s">
        <v>170</v>
      </c>
      <c r="B87" s="232" t="s">
        <v>122</v>
      </c>
      <c r="C87" s="268">
        <v>118</v>
      </c>
      <c r="D87" s="234"/>
      <c r="E87" s="235"/>
      <c r="F87" s="282"/>
      <c r="G87" s="241"/>
      <c r="H87" s="241"/>
      <c r="I87" s="241"/>
      <c r="J87" s="235"/>
      <c r="K87" s="282"/>
      <c r="L87" s="282"/>
      <c r="M87" s="282"/>
      <c r="N87" s="282"/>
      <c r="O87" s="282">
        <v>40</v>
      </c>
      <c r="P87" s="235"/>
      <c r="Q87" s="282"/>
      <c r="R87" s="282"/>
      <c r="S87" s="282"/>
      <c r="T87" s="300"/>
      <c r="U87" s="240"/>
      <c r="V87" s="235"/>
      <c r="W87" s="235"/>
      <c r="X87" s="282"/>
      <c r="Y87" s="282"/>
      <c r="Z87" s="282"/>
      <c r="AA87" s="282"/>
      <c r="AB87" s="235"/>
      <c r="AC87" s="282"/>
      <c r="AD87" s="282"/>
      <c r="AE87" s="282"/>
      <c r="AF87" s="235"/>
      <c r="AG87" s="282"/>
      <c r="AH87" s="282"/>
      <c r="AI87" s="282"/>
      <c r="AJ87" s="282">
        <v>1</v>
      </c>
      <c r="AK87" s="282"/>
      <c r="AL87" s="235"/>
      <c r="AM87" s="235"/>
      <c r="AN87" s="235"/>
      <c r="AO87" s="282"/>
      <c r="AP87" s="282"/>
      <c r="AQ87" s="282">
        <v>20</v>
      </c>
      <c r="AR87" s="300"/>
      <c r="AS87" s="240"/>
      <c r="AT87" s="236"/>
      <c r="AU87" s="301">
        <v>28</v>
      </c>
      <c r="AV87" s="260"/>
      <c r="AW87" s="260"/>
      <c r="AX87" s="301"/>
      <c r="AY87" s="236">
        <v>1</v>
      </c>
      <c r="AZ87" s="301"/>
      <c r="BA87" s="260"/>
      <c r="BB87" s="281"/>
      <c r="BC87" s="294"/>
      <c r="BD87" s="282">
        <v>2</v>
      </c>
      <c r="BE87" s="282">
        <v>14</v>
      </c>
      <c r="BF87" s="282">
        <v>1</v>
      </c>
      <c r="BG87" s="282"/>
      <c r="BH87" s="282"/>
      <c r="BI87" s="241"/>
      <c r="BJ87" s="282">
        <v>1</v>
      </c>
      <c r="BK87" s="282"/>
      <c r="BL87" s="235"/>
      <c r="BM87" s="300"/>
      <c r="BN87" s="294"/>
      <c r="BO87" s="282"/>
      <c r="BP87" s="282"/>
      <c r="BQ87" s="282"/>
      <c r="BR87" s="235"/>
      <c r="BS87" s="282"/>
      <c r="BT87" s="282"/>
      <c r="BU87" s="282"/>
      <c r="BV87" s="282"/>
      <c r="BW87" s="235"/>
      <c r="BX87" s="282"/>
      <c r="BY87" s="282"/>
      <c r="BZ87" s="235"/>
      <c r="CA87" s="282"/>
      <c r="CB87" s="282"/>
      <c r="CC87" s="282"/>
      <c r="CD87" s="235"/>
      <c r="CE87" s="282"/>
      <c r="CF87" s="282"/>
      <c r="CG87" s="282"/>
      <c r="CH87" s="282"/>
      <c r="CI87" s="282"/>
      <c r="CJ87" s="235"/>
      <c r="CK87" s="282"/>
      <c r="CL87" s="282"/>
      <c r="CM87" s="235"/>
      <c r="CN87" s="282"/>
      <c r="CO87" s="235"/>
      <c r="CP87" s="235"/>
      <c r="CQ87" s="235"/>
      <c r="CR87" s="235"/>
      <c r="CS87" s="282"/>
      <c r="CT87" s="282"/>
      <c r="CU87" s="235">
        <v>10</v>
      </c>
      <c r="CV87" s="282"/>
      <c r="CW87" s="300"/>
    </row>
    <row r="88" spans="1:101" ht="15.75">
      <c r="A88" s="267" t="s">
        <v>171</v>
      </c>
      <c r="B88" s="232" t="s">
        <v>103</v>
      </c>
      <c r="C88" s="233">
        <v>118.62</v>
      </c>
      <c r="D88" s="245"/>
      <c r="E88" s="242"/>
      <c r="F88" s="295"/>
      <c r="G88" s="295"/>
      <c r="H88" s="295"/>
      <c r="I88" s="295"/>
      <c r="J88" s="242"/>
      <c r="K88" s="295"/>
      <c r="L88" s="295"/>
      <c r="M88" s="295"/>
      <c r="N88" s="295"/>
      <c r="O88" s="295">
        <v>53.3</v>
      </c>
      <c r="P88" s="242"/>
      <c r="Q88" s="295"/>
      <c r="R88" s="295"/>
      <c r="S88" s="295"/>
      <c r="T88" s="338"/>
      <c r="U88" s="255"/>
      <c r="V88" s="243"/>
      <c r="W88" s="243"/>
      <c r="X88" s="242"/>
      <c r="Y88" s="242"/>
      <c r="Z88" s="242"/>
      <c r="AA88" s="242"/>
      <c r="AB88" s="242"/>
      <c r="AC88" s="242"/>
      <c r="AD88" s="242"/>
      <c r="AE88" s="242"/>
      <c r="AF88" s="242"/>
      <c r="AG88" s="242"/>
      <c r="AH88" s="242"/>
      <c r="AI88" s="242"/>
      <c r="AJ88" s="242">
        <v>0.69</v>
      </c>
      <c r="AK88" s="242"/>
      <c r="AL88" s="242"/>
      <c r="AM88" s="242"/>
      <c r="AN88" s="242"/>
      <c r="AO88" s="242"/>
      <c r="AP88" s="242"/>
      <c r="AQ88" s="242">
        <v>21.57</v>
      </c>
      <c r="AR88" s="338"/>
      <c r="AS88" s="245"/>
      <c r="AT88" s="295"/>
      <c r="AU88" s="295">
        <v>19.760000000000002</v>
      </c>
      <c r="AV88" s="295"/>
      <c r="AW88" s="295"/>
      <c r="AX88" s="295"/>
      <c r="AY88" s="295">
        <v>3.21</v>
      </c>
      <c r="AZ88" s="295"/>
      <c r="BA88" s="250"/>
      <c r="BB88" s="252"/>
      <c r="BC88" s="296"/>
      <c r="BD88" s="295">
        <v>1.26</v>
      </c>
      <c r="BE88" s="295">
        <v>6.62</v>
      </c>
      <c r="BF88" s="295">
        <v>0.63</v>
      </c>
      <c r="BG88" s="295"/>
      <c r="BH88" s="295"/>
      <c r="BI88" s="243"/>
      <c r="BJ88" s="295">
        <v>0.63</v>
      </c>
      <c r="BK88" s="295"/>
      <c r="BL88" s="243"/>
      <c r="BM88" s="244"/>
      <c r="BN88" s="245"/>
      <c r="BO88" s="295"/>
      <c r="BP88" s="295"/>
      <c r="BQ88" s="295"/>
      <c r="BR88" s="295"/>
      <c r="BS88" s="295"/>
      <c r="BT88" s="295"/>
      <c r="BU88" s="295"/>
      <c r="BV88" s="295"/>
      <c r="BW88" s="295"/>
      <c r="BX88" s="295"/>
      <c r="BY88" s="295"/>
      <c r="BZ88" s="295"/>
      <c r="CA88" s="295"/>
      <c r="CB88" s="295"/>
      <c r="CC88" s="295"/>
      <c r="CD88" s="242"/>
      <c r="CE88" s="295"/>
      <c r="CF88" s="295"/>
      <c r="CG88" s="295"/>
      <c r="CH88" s="295"/>
      <c r="CI88" s="295"/>
      <c r="CJ88" s="242"/>
      <c r="CK88" s="295"/>
      <c r="CL88" s="295"/>
      <c r="CM88" s="242"/>
      <c r="CN88" s="295"/>
      <c r="CO88" s="242"/>
      <c r="CP88" s="242"/>
      <c r="CQ88" s="242"/>
      <c r="CR88" s="295"/>
      <c r="CS88" s="295"/>
      <c r="CT88" s="295"/>
      <c r="CU88" s="295">
        <v>10.95</v>
      </c>
      <c r="CV88" s="295"/>
      <c r="CW88" s="338"/>
    </row>
    <row r="89" spans="1:101" s="275" customFormat="1" ht="15.75">
      <c r="A89" s="272" t="s">
        <v>172</v>
      </c>
      <c r="B89" s="232" t="s">
        <v>122</v>
      </c>
      <c r="C89" s="268">
        <v>12</v>
      </c>
      <c r="D89" s="234"/>
      <c r="E89" s="235"/>
      <c r="F89" s="235"/>
      <c r="G89" s="235"/>
      <c r="H89" s="235"/>
      <c r="I89" s="235"/>
      <c r="J89" s="235"/>
      <c r="K89" s="235"/>
      <c r="L89" s="235"/>
      <c r="M89" s="235"/>
      <c r="N89" s="235"/>
      <c r="O89" s="235"/>
      <c r="P89" s="235"/>
      <c r="Q89" s="235"/>
      <c r="R89" s="235"/>
      <c r="S89" s="235"/>
      <c r="T89" s="239"/>
      <c r="U89" s="234"/>
      <c r="V89" s="235"/>
      <c r="W89" s="235"/>
      <c r="X89" s="235"/>
      <c r="Y89" s="235"/>
      <c r="Z89" s="235"/>
      <c r="AA89" s="235"/>
      <c r="AB89" s="235"/>
      <c r="AC89" s="235"/>
      <c r="AD89" s="235"/>
      <c r="AE89" s="235"/>
      <c r="AF89" s="235"/>
      <c r="AG89" s="235"/>
      <c r="AH89" s="235"/>
      <c r="AI89" s="235"/>
      <c r="AJ89" s="235"/>
      <c r="AK89" s="235"/>
      <c r="AL89" s="235"/>
      <c r="AM89" s="235"/>
      <c r="AN89" s="235"/>
      <c r="AO89" s="235"/>
      <c r="AP89" s="235"/>
      <c r="AQ89" s="235"/>
      <c r="AR89" s="239"/>
      <c r="AS89" s="269"/>
      <c r="AT89" s="260"/>
      <c r="AU89" s="260"/>
      <c r="AV89" s="260"/>
      <c r="AW89" s="260"/>
      <c r="AX89" s="260">
        <v>12</v>
      </c>
      <c r="AY89" s="260"/>
      <c r="AZ89" s="260"/>
      <c r="BA89" s="260"/>
      <c r="BB89" s="281"/>
      <c r="BC89" s="234"/>
      <c r="BD89" s="235"/>
      <c r="BE89" s="235"/>
      <c r="BF89" s="235"/>
      <c r="BG89" s="235"/>
      <c r="BH89" s="235"/>
      <c r="BI89" s="235"/>
      <c r="BJ89" s="235"/>
      <c r="BK89" s="235"/>
      <c r="BL89" s="235"/>
      <c r="BM89" s="239"/>
      <c r="BN89" s="234"/>
      <c r="BO89" s="235"/>
      <c r="BP89" s="235"/>
      <c r="BQ89" s="235"/>
      <c r="BR89" s="235"/>
      <c r="BS89" s="235"/>
      <c r="BT89" s="235"/>
      <c r="BU89" s="235"/>
      <c r="BV89" s="235"/>
      <c r="BW89" s="235"/>
      <c r="BX89" s="235"/>
      <c r="BY89" s="235"/>
      <c r="BZ89" s="235"/>
      <c r="CA89" s="235"/>
      <c r="CB89" s="235"/>
      <c r="CC89" s="235"/>
      <c r="CD89" s="235"/>
      <c r="CE89" s="235"/>
      <c r="CF89" s="235"/>
      <c r="CG89" s="235"/>
      <c r="CH89" s="235"/>
      <c r="CI89" s="235"/>
      <c r="CJ89" s="235"/>
      <c r="CK89" s="235"/>
      <c r="CL89" s="235"/>
      <c r="CM89" s="235"/>
      <c r="CN89" s="235"/>
      <c r="CO89" s="235"/>
      <c r="CP89" s="235"/>
      <c r="CQ89" s="235"/>
      <c r="CR89" s="235"/>
      <c r="CS89" s="235"/>
      <c r="CT89" s="235"/>
      <c r="CU89" s="235"/>
      <c r="CV89" s="235"/>
      <c r="CW89" s="239"/>
    </row>
    <row r="90" spans="1:101" s="275" customFormat="1" ht="18.75" customHeight="1">
      <c r="A90" s="272"/>
      <c r="B90" s="232" t="s">
        <v>103</v>
      </c>
      <c r="C90" s="233">
        <v>37.5</v>
      </c>
      <c r="D90" s="245"/>
      <c r="E90" s="242"/>
      <c r="F90" s="242"/>
      <c r="G90" s="242"/>
      <c r="H90" s="242"/>
      <c r="I90" s="242"/>
      <c r="J90" s="242"/>
      <c r="K90" s="242"/>
      <c r="L90" s="242"/>
      <c r="M90" s="242"/>
      <c r="N90" s="242"/>
      <c r="O90" s="242"/>
      <c r="P90" s="242"/>
      <c r="Q90" s="242"/>
      <c r="R90" s="242"/>
      <c r="S90" s="242"/>
      <c r="T90" s="244"/>
      <c r="U90" s="245"/>
      <c r="V90" s="242"/>
      <c r="W90" s="242"/>
      <c r="X90" s="242"/>
      <c r="Y90" s="242"/>
      <c r="Z90" s="242"/>
      <c r="AA90" s="242"/>
      <c r="AB90" s="242"/>
      <c r="AC90" s="242"/>
      <c r="AD90" s="242"/>
      <c r="AE90" s="242"/>
      <c r="AF90" s="242"/>
      <c r="AG90" s="242"/>
      <c r="AH90" s="242"/>
      <c r="AI90" s="242"/>
      <c r="AJ90" s="242"/>
      <c r="AK90" s="242"/>
      <c r="AL90" s="242"/>
      <c r="AM90" s="242"/>
      <c r="AN90" s="242"/>
      <c r="AO90" s="242"/>
      <c r="AP90" s="242"/>
      <c r="AQ90" s="242"/>
      <c r="AR90" s="244"/>
      <c r="AS90" s="245"/>
      <c r="AT90" s="242"/>
      <c r="AU90" s="242"/>
      <c r="AV90" s="242"/>
      <c r="AW90" s="242"/>
      <c r="AX90" s="242">
        <v>37.5</v>
      </c>
      <c r="AY90" s="242"/>
      <c r="AZ90" s="242"/>
      <c r="BA90" s="250"/>
      <c r="BB90" s="252"/>
      <c r="BC90" s="245"/>
      <c r="BD90" s="242"/>
      <c r="BE90" s="242"/>
      <c r="BF90" s="242"/>
      <c r="BG90" s="242"/>
      <c r="BH90" s="242"/>
      <c r="BI90" s="242"/>
      <c r="BJ90" s="242"/>
      <c r="BK90" s="242"/>
      <c r="BL90" s="242"/>
      <c r="BM90" s="244"/>
      <c r="BN90" s="245"/>
      <c r="BO90" s="242"/>
      <c r="BP90" s="242"/>
      <c r="BQ90" s="242"/>
      <c r="BR90" s="242"/>
      <c r="BS90" s="242"/>
      <c r="BT90" s="242"/>
      <c r="BU90" s="242"/>
      <c r="BV90" s="242"/>
      <c r="BW90" s="242"/>
      <c r="BX90" s="242"/>
      <c r="BY90" s="242"/>
      <c r="BZ90" s="242"/>
      <c r="CA90" s="242"/>
      <c r="CB90" s="242"/>
      <c r="CC90" s="242"/>
      <c r="CD90" s="242"/>
      <c r="CE90" s="242"/>
      <c r="CF90" s="242"/>
      <c r="CG90" s="242"/>
      <c r="CH90" s="242"/>
      <c r="CI90" s="242"/>
      <c r="CJ90" s="242"/>
      <c r="CK90" s="242"/>
      <c r="CL90" s="242"/>
      <c r="CM90" s="242"/>
      <c r="CN90" s="242"/>
      <c r="CO90" s="242"/>
      <c r="CP90" s="242"/>
      <c r="CQ90" s="242"/>
      <c r="CR90" s="242"/>
      <c r="CS90" s="242"/>
      <c r="CT90" s="242"/>
      <c r="CU90" s="242"/>
      <c r="CV90" s="242"/>
      <c r="CW90" s="244"/>
    </row>
    <row r="91" spans="1:101" s="275" customFormat="1" ht="18.75" customHeight="1">
      <c r="A91" s="302" t="s">
        <v>173</v>
      </c>
      <c r="B91" s="303" t="s">
        <v>103</v>
      </c>
      <c r="C91" s="304">
        <v>0</v>
      </c>
      <c r="D91" s="305"/>
      <c r="E91" s="306"/>
      <c r="F91" s="306"/>
      <c r="G91" s="306"/>
      <c r="H91" s="306"/>
      <c r="I91" s="306"/>
      <c r="J91" s="306"/>
      <c r="K91" s="306"/>
      <c r="L91" s="306"/>
      <c r="M91" s="306"/>
      <c r="N91" s="306"/>
      <c r="O91" s="306"/>
      <c r="P91" s="306"/>
      <c r="Q91" s="306"/>
      <c r="R91" s="306"/>
      <c r="S91" s="306"/>
      <c r="T91" s="307"/>
      <c r="U91" s="305"/>
      <c r="V91" s="306"/>
      <c r="W91" s="306"/>
      <c r="X91" s="306"/>
      <c r="Y91" s="306"/>
      <c r="Z91" s="306"/>
      <c r="AA91" s="306"/>
      <c r="AB91" s="306"/>
      <c r="AC91" s="306"/>
      <c r="AD91" s="306"/>
      <c r="AE91" s="306"/>
      <c r="AF91" s="306"/>
      <c r="AG91" s="306"/>
      <c r="AH91" s="306"/>
      <c r="AI91" s="306"/>
      <c r="AJ91" s="306"/>
      <c r="AK91" s="306"/>
      <c r="AL91" s="306"/>
      <c r="AM91" s="306"/>
      <c r="AN91" s="306"/>
      <c r="AO91" s="306"/>
      <c r="AP91" s="306"/>
      <c r="AQ91" s="306"/>
      <c r="AR91" s="307"/>
      <c r="AS91" s="305"/>
      <c r="AT91" s="306"/>
      <c r="AU91" s="306"/>
      <c r="AV91" s="306"/>
      <c r="AW91" s="306"/>
      <c r="AX91" s="306"/>
      <c r="AY91" s="306"/>
      <c r="AZ91" s="306"/>
      <c r="BA91" s="342"/>
      <c r="BB91" s="309"/>
      <c r="BC91" s="305"/>
      <c r="BD91" s="306"/>
      <c r="BE91" s="306"/>
      <c r="BF91" s="306"/>
      <c r="BG91" s="306"/>
      <c r="BH91" s="306"/>
      <c r="BI91" s="306"/>
      <c r="BJ91" s="306"/>
      <c r="BK91" s="306"/>
      <c r="BL91" s="306"/>
      <c r="BM91" s="307"/>
      <c r="BN91" s="305"/>
      <c r="BO91" s="306"/>
      <c r="BP91" s="306"/>
      <c r="BQ91" s="306"/>
      <c r="BR91" s="306"/>
      <c r="BS91" s="306"/>
      <c r="BT91" s="306"/>
      <c r="BU91" s="306"/>
      <c r="BV91" s="306"/>
      <c r="BW91" s="306"/>
      <c r="BX91" s="306"/>
      <c r="BY91" s="306"/>
      <c r="BZ91" s="306"/>
      <c r="CA91" s="306"/>
      <c r="CB91" s="306"/>
      <c r="CC91" s="306"/>
      <c r="CD91" s="306"/>
      <c r="CE91" s="306"/>
      <c r="CF91" s="306"/>
      <c r="CG91" s="306"/>
      <c r="CH91" s="306"/>
      <c r="CI91" s="306"/>
      <c r="CJ91" s="306"/>
      <c r="CK91" s="306"/>
      <c r="CL91" s="306"/>
      <c r="CM91" s="306"/>
      <c r="CN91" s="306"/>
      <c r="CO91" s="306"/>
      <c r="CP91" s="306"/>
      <c r="CQ91" s="306"/>
      <c r="CR91" s="306"/>
      <c r="CS91" s="306"/>
      <c r="CT91" s="306"/>
      <c r="CU91" s="306"/>
      <c r="CV91" s="306"/>
      <c r="CW91" s="307"/>
    </row>
    <row r="92" spans="1:101" s="275" customFormat="1" ht="18.75" customHeight="1">
      <c r="A92" s="410" t="s">
        <v>174</v>
      </c>
      <c r="B92" s="282" t="s">
        <v>103</v>
      </c>
      <c r="C92" s="233">
        <v>0</v>
      </c>
      <c r="D92" s="245"/>
      <c r="E92" s="242"/>
      <c r="F92" s="242"/>
      <c r="G92" s="242"/>
      <c r="H92" s="242"/>
      <c r="I92" s="242"/>
      <c r="J92" s="242"/>
      <c r="K92" s="242"/>
      <c r="L92" s="242"/>
      <c r="M92" s="242"/>
      <c r="N92" s="242"/>
      <c r="O92" s="242"/>
      <c r="P92" s="242"/>
      <c r="Q92" s="242"/>
      <c r="R92" s="242"/>
      <c r="S92" s="242"/>
      <c r="T92" s="244"/>
      <c r="U92" s="245"/>
      <c r="V92" s="242"/>
      <c r="W92" s="242"/>
      <c r="X92" s="242"/>
      <c r="Y92" s="242"/>
      <c r="Z92" s="242"/>
      <c r="AA92" s="242"/>
      <c r="AB92" s="242"/>
      <c r="AC92" s="242"/>
      <c r="AD92" s="242"/>
      <c r="AE92" s="242"/>
      <c r="AF92" s="242"/>
      <c r="AG92" s="242"/>
      <c r="AH92" s="242"/>
      <c r="AI92" s="242"/>
      <c r="AJ92" s="242"/>
      <c r="AK92" s="242"/>
      <c r="AL92" s="242"/>
      <c r="AM92" s="242"/>
      <c r="AN92" s="242"/>
      <c r="AO92" s="242"/>
      <c r="AP92" s="242"/>
      <c r="AQ92" s="242"/>
      <c r="AR92" s="244"/>
      <c r="AS92" s="245"/>
      <c r="AT92" s="242"/>
      <c r="AU92" s="242"/>
      <c r="AV92" s="242"/>
      <c r="AW92" s="242"/>
      <c r="AX92" s="242"/>
      <c r="AY92" s="242"/>
      <c r="AZ92" s="242"/>
      <c r="BA92" s="250"/>
      <c r="BB92" s="252"/>
      <c r="BC92" s="245"/>
      <c r="BD92" s="242"/>
      <c r="BE92" s="242"/>
      <c r="BF92" s="242"/>
      <c r="BG92" s="242"/>
      <c r="BH92" s="242"/>
      <c r="BI92" s="242"/>
      <c r="BJ92" s="242"/>
      <c r="BK92" s="242"/>
      <c r="BL92" s="242"/>
      <c r="BM92" s="244"/>
      <c r="BN92" s="245"/>
      <c r="BO92" s="242"/>
      <c r="BP92" s="242"/>
      <c r="BQ92" s="242"/>
      <c r="BR92" s="242"/>
      <c r="BS92" s="242"/>
      <c r="BT92" s="242"/>
      <c r="BU92" s="242"/>
      <c r="BV92" s="242"/>
      <c r="BW92" s="242"/>
      <c r="BX92" s="242"/>
      <c r="BY92" s="242"/>
      <c r="BZ92" s="242"/>
      <c r="CA92" s="242"/>
      <c r="CB92" s="242"/>
      <c r="CC92" s="242"/>
      <c r="CD92" s="242"/>
      <c r="CE92" s="242"/>
      <c r="CF92" s="242"/>
      <c r="CG92" s="242"/>
      <c r="CH92" s="242"/>
      <c r="CI92" s="242"/>
      <c r="CJ92" s="242"/>
      <c r="CK92" s="242"/>
      <c r="CL92" s="242"/>
      <c r="CM92" s="242"/>
      <c r="CN92" s="242"/>
      <c r="CO92" s="242"/>
      <c r="CP92" s="242"/>
      <c r="CQ92" s="242"/>
      <c r="CR92" s="242"/>
      <c r="CS92" s="242"/>
      <c r="CT92" s="242"/>
      <c r="CU92" s="242"/>
      <c r="CV92" s="242"/>
      <c r="CW92" s="244"/>
    </row>
    <row r="93" spans="1:101" s="275" customFormat="1" ht="18.75" customHeight="1">
      <c r="A93" s="410" t="s">
        <v>175</v>
      </c>
      <c r="B93" s="282" t="s">
        <v>103</v>
      </c>
      <c r="C93" s="233">
        <v>0</v>
      </c>
      <c r="D93" s="245"/>
      <c r="E93" s="242"/>
      <c r="F93" s="242"/>
      <c r="G93" s="242"/>
      <c r="H93" s="242"/>
      <c r="I93" s="242"/>
      <c r="J93" s="242"/>
      <c r="K93" s="242"/>
      <c r="L93" s="242"/>
      <c r="M93" s="242"/>
      <c r="N93" s="242"/>
      <c r="O93" s="242"/>
      <c r="P93" s="242"/>
      <c r="Q93" s="242"/>
      <c r="R93" s="242"/>
      <c r="S93" s="242"/>
      <c r="T93" s="244"/>
      <c r="U93" s="245"/>
      <c r="V93" s="242"/>
      <c r="W93" s="242"/>
      <c r="X93" s="242"/>
      <c r="Y93" s="242"/>
      <c r="Z93" s="242"/>
      <c r="AA93" s="242"/>
      <c r="AB93" s="242"/>
      <c r="AC93" s="242"/>
      <c r="AD93" s="242"/>
      <c r="AE93" s="242"/>
      <c r="AF93" s="242"/>
      <c r="AG93" s="242"/>
      <c r="AH93" s="242"/>
      <c r="AI93" s="242"/>
      <c r="AJ93" s="242"/>
      <c r="AK93" s="242"/>
      <c r="AL93" s="242"/>
      <c r="AM93" s="242"/>
      <c r="AN93" s="242"/>
      <c r="AO93" s="242"/>
      <c r="AP93" s="242"/>
      <c r="AQ93" s="242"/>
      <c r="AR93" s="244"/>
      <c r="AS93" s="245"/>
      <c r="AT93" s="242"/>
      <c r="AU93" s="242"/>
      <c r="AV93" s="242"/>
      <c r="AW93" s="242"/>
      <c r="AX93" s="242"/>
      <c r="AY93" s="242"/>
      <c r="AZ93" s="242"/>
      <c r="BA93" s="250"/>
      <c r="BB93" s="252"/>
      <c r="BC93" s="245"/>
      <c r="BD93" s="242"/>
      <c r="BE93" s="242"/>
      <c r="BF93" s="242"/>
      <c r="BG93" s="242"/>
      <c r="BH93" s="242"/>
      <c r="BI93" s="242"/>
      <c r="BJ93" s="242"/>
      <c r="BK93" s="242"/>
      <c r="BL93" s="242"/>
      <c r="BM93" s="244"/>
      <c r="BN93" s="245"/>
      <c r="BO93" s="242"/>
      <c r="BP93" s="242"/>
      <c r="BQ93" s="242"/>
      <c r="BR93" s="242"/>
      <c r="BS93" s="242"/>
      <c r="BT93" s="242"/>
      <c r="BU93" s="242"/>
      <c r="BV93" s="242"/>
      <c r="BW93" s="242"/>
      <c r="BX93" s="242"/>
      <c r="BY93" s="242"/>
      <c r="BZ93" s="242"/>
      <c r="CA93" s="242"/>
      <c r="CB93" s="242"/>
      <c r="CC93" s="242"/>
      <c r="CD93" s="242"/>
      <c r="CE93" s="242"/>
      <c r="CF93" s="242"/>
      <c r="CG93" s="242"/>
      <c r="CH93" s="242"/>
      <c r="CI93" s="242"/>
      <c r="CJ93" s="242"/>
      <c r="CK93" s="242"/>
      <c r="CL93" s="242"/>
      <c r="CM93" s="242"/>
      <c r="CN93" s="242"/>
      <c r="CO93" s="242"/>
      <c r="CP93" s="242"/>
      <c r="CQ93" s="242"/>
      <c r="CR93" s="242"/>
      <c r="CS93" s="242"/>
      <c r="CT93" s="242"/>
      <c r="CU93" s="242"/>
      <c r="CV93" s="242"/>
      <c r="CW93" s="244"/>
    </row>
    <row r="94" spans="1:101" ht="15.75">
      <c r="A94" s="311" t="s">
        <v>176</v>
      </c>
      <c r="B94" s="299" t="s">
        <v>103</v>
      </c>
      <c r="C94" s="233">
        <v>768.06999999999994</v>
      </c>
      <c r="D94" s="240">
        <v>0</v>
      </c>
      <c r="E94" s="235">
        <v>3.16</v>
      </c>
      <c r="F94" s="236">
        <v>2.75</v>
      </c>
      <c r="G94" s="235">
        <v>0</v>
      </c>
      <c r="H94" s="236">
        <v>0</v>
      </c>
      <c r="I94" s="236">
        <v>3.16</v>
      </c>
      <c r="J94" s="235">
        <v>3.16</v>
      </c>
      <c r="K94" s="236">
        <v>0</v>
      </c>
      <c r="L94" s="236">
        <v>0</v>
      </c>
      <c r="M94" s="236">
        <v>3.16</v>
      </c>
      <c r="N94" s="236">
        <v>3.16</v>
      </c>
      <c r="O94" s="236">
        <v>5.2</v>
      </c>
      <c r="P94" s="235">
        <v>3.16</v>
      </c>
      <c r="Q94" s="236">
        <v>3.16</v>
      </c>
      <c r="R94" s="236">
        <v>0</v>
      </c>
      <c r="S94" s="236">
        <v>0</v>
      </c>
      <c r="T94" s="237">
        <v>3.15</v>
      </c>
      <c r="U94" s="240">
        <v>0</v>
      </c>
      <c r="V94" s="235">
        <v>0</v>
      </c>
      <c r="W94" s="236">
        <v>6.4</v>
      </c>
      <c r="X94" s="236">
        <v>0</v>
      </c>
      <c r="Y94" s="236">
        <v>0</v>
      </c>
      <c r="Z94" s="236">
        <v>0.87</v>
      </c>
      <c r="AA94" s="236">
        <v>0.82</v>
      </c>
      <c r="AB94" s="235">
        <v>15.12</v>
      </c>
      <c r="AC94" s="236">
        <v>3.38</v>
      </c>
      <c r="AD94" s="236">
        <v>7.8199999999999994</v>
      </c>
      <c r="AE94" s="236">
        <v>0</v>
      </c>
      <c r="AF94" s="235">
        <v>0</v>
      </c>
      <c r="AG94" s="236">
        <v>18.27</v>
      </c>
      <c r="AH94" s="236">
        <v>0</v>
      </c>
      <c r="AI94" s="236">
        <v>61.52</v>
      </c>
      <c r="AJ94" s="236">
        <v>0</v>
      </c>
      <c r="AK94" s="236">
        <v>0</v>
      </c>
      <c r="AL94" s="235">
        <v>2.4700000000000002</v>
      </c>
      <c r="AM94" s="235">
        <v>140.58000000000001</v>
      </c>
      <c r="AN94" s="235">
        <v>0</v>
      </c>
      <c r="AO94" s="236">
        <v>2.8200000000000003</v>
      </c>
      <c r="AP94" s="236">
        <v>18.63</v>
      </c>
      <c r="AQ94" s="236">
        <v>24.16</v>
      </c>
      <c r="AR94" s="237">
        <v>0</v>
      </c>
      <c r="AS94" s="234">
        <v>5.36</v>
      </c>
      <c r="AT94" s="235">
        <v>6.58</v>
      </c>
      <c r="AU94" s="235">
        <v>23.34</v>
      </c>
      <c r="AV94" s="235">
        <v>0</v>
      </c>
      <c r="AW94" s="235">
        <v>3.8200000000000003</v>
      </c>
      <c r="AX94" s="235">
        <v>28.32</v>
      </c>
      <c r="AY94" s="235">
        <v>41.8</v>
      </c>
      <c r="AZ94" s="235">
        <v>4.7699999999999996</v>
      </c>
      <c r="BA94" s="235">
        <v>1.07</v>
      </c>
      <c r="BB94" s="239">
        <v>5.7700000000000005</v>
      </c>
      <c r="BC94" s="240">
        <v>0</v>
      </c>
      <c r="BD94" s="236">
        <v>0</v>
      </c>
      <c r="BE94" s="236">
        <v>27.21</v>
      </c>
      <c r="BF94" s="236">
        <v>25.73</v>
      </c>
      <c r="BG94" s="236">
        <v>2.11</v>
      </c>
      <c r="BH94" s="236">
        <v>0</v>
      </c>
      <c r="BI94" s="236">
        <v>2.11</v>
      </c>
      <c r="BJ94" s="236">
        <v>0</v>
      </c>
      <c r="BK94" s="236">
        <v>3.62</v>
      </c>
      <c r="BL94" s="235">
        <v>8.4600000000000009</v>
      </c>
      <c r="BM94" s="237">
        <v>4.7699999999999996</v>
      </c>
      <c r="BN94" s="240">
        <v>0</v>
      </c>
      <c r="BO94" s="236">
        <v>0</v>
      </c>
      <c r="BP94" s="236">
        <v>68.039999999999992</v>
      </c>
      <c r="BQ94" s="236">
        <v>2.46</v>
      </c>
      <c r="BR94" s="235">
        <v>0</v>
      </c>
      <c r="BS94" s="236">
        <v>0</v>
      </c>
      <c r="BT94" s="236">
        <v>18.649999999999999</v>
      </c>
      <c r="BU94" s="235">
        <v>0</v>
      </c>
      <c r="BV94" s="236">
        <v>45.08</v>
      </c>
      <c r="BW94" s="235">
        <v>0</v>
      </c>
      <c r="BX94" s="236">
        <v>0</v>
      </c>
      <c r="BY94" s="236">
        <v>49.78</v>
      </c>
      <c r="BZ94" s="236">
        <v>0</v>
      </c>
      <c r="CA94" s="236">
        <v>53.14</v>
      </c>
      <c r="CB94" s="236">
        <v>0</v>
      </c>
      <c r="CC94" s="236">
        <v>0</v>
      </c>
      <c r="CD94" s="235">
        <v>0</v>
      </c>
      <c r="CE94" s="236">
        <v>0</v>
      </c>
      <c r="CF94" s="236">
        <v>0</v>
      </c>
      <c r="CG94" s="236">
        <v>0</v>
      </c>
      <c r="CH94" s="236">
        <v>0</v>
      </c>
      <c r="CI94" s="235">
        <v>0</v>
      </c>
      <c r="CJ94" s="235">
        <v>0</v>
      </c>
      <c r="CK94" s="236">
        <v>0</v>
      </c>
      <c r="CL94" s="236">
        <v>0</v>
      </c>
      <c r="CM94" s="235">
        <v>0</v>
      </c>
      <c r="CN94" s="235">
        <v>0</v>
      </c>
      <c r="CO94" s="235">
        <v>0</v>
      </c>
      <c r="CP94" s="235">
        <v>0</v>
      </c>
      <c r="CQ94" s="235">
        <v>0</v>
      </c>
      <c r="CR94" s="235">
        <v>0</v>
      </c>
      <c r="CS94" s="236">
        <v>0</v>
      </c>
      <c r="CT94" s="236">
        <v>0</v>
      </c>
      <c r="CU94" s="235">
        <v>0</v>
      </c>
      <c r="CV94" s="236">
        <v>0</v>
      </c>
      <c r="CW94" s="237">
        <v>0</v>
      </c>
    </row>
    <row r="95" spans="1:101" ht="16.5" thickBot="1">
      <c r="A95" s="312" t="s">
        <v>177</v>
      </c>
      <c r="B95" s="313" t="s">
        <v>103</v>
      </c>
      <c r="C95" s="314">
        <v>8940.27</v>
      </c>
      <c r="D95" s="315">
        <v>4.8099999999999996</v>
      </c>
      <c r="E95" s="316">
        <v>10.100000000000001</v>
      </c>
      <c r="F95" s="316">
        <v>11.32</v>
      </c>
      <c r="G95" s="316">
        <v>30.98</v>
      </c>
      <c r="H95" s="316">
        <v>8.02</v>
      </c>
      <c r="I95" s="316">
        <v>5.82</v>
      </c>
      <c r="J95" s="316">
        <v>3.16</v>
      </c>
      <c r="K95" s="316">
        <v>12.33</v>
      </c>
      <c r="L95" s="316">
        <v>0</v>
      </c>
      <c r="M95" s="316">
        <v>51.180000000000007</v>
      </c>
      <c r="N95" s="316">
        <v>106.47999999999999</v>
      </c>
      <c r="O95" s="316">
        <v>81.5</v>
      </c>
      <c r="P95" s="316">
        <v>194.32999999999998</v>
      </c>
      <c r="Q95" s="316">
        <v>3.16</v>
      </c>
      <c r="R95" s="316">
        <v>36.450000000000003</v>
      </c>
      <c r="S95" s="316">
        <v>0</v>
      </c>
      <c r="T95" s="314">
        <v>685.56</v>
      </c>
      <c r="U95" s="315">
        <v>4.9000000000000004</v>
      </c>
      <c r="V95" s="316">
        <v>0</v>
      </c>
      <c r="W95" s="316">
        <v>17.62</v>
      </c>
      <c r="X95" s="316">
        <v>0</v>
      </c>
      <c r="Y95" s="316">
        <v>313.13</v>
      </c>
      <c r="Z95" s="316">
        <v>2.31</v>
      </c>
      <c r="AA95" s="316">
        <v>0.82</v>
      </c>
      <c r="AB95" s="316">
        <v>73.16</v>
      </c>
      <c r="AC95" s="316">
        <v>23.61</v>
      </c>
      <c r="AD95" s="316">
        <v>15.32</v>
      </c>
      <c r="AE95" s="316">
        <v>0</v>
      </c>
      <c r="AF95" s="316">
        <v>9.26</v>
      </c>
      <c r="AG95" s="316">
        <v>28.04</v>
      </c>
      <c r="AH95" s="316">
        <v>31.25</v>
      </c>
      <c r="AI95" s="316">
        <v>73.28</v>
      </c>
      <c r="AJ95" s="316">
        <v>50.599999999999994</v>
      </c>
      <c r="AK95" s="316">
        <v>0</v>
      </c>
      <c r="AL95" s="316">
        <v>15.790000000000001</v>
      </c>
      <c r="AM95" s="316">
        <v>147.66000000000003</v>
      </c>
      <c r="AN95" s="316">
        <v>0</v>
      </c>
      <c r="AO95" s="316">
        <v>2.8200000000000003</v>
      </c>
      <c r="AP95" s="316">
        <v>93.24</v>
      </c>
      <c r="AQ95" s="316">
        <v>215.69</v>
      </c>
      <c r="AR95" s="314">
        <v>0</v>
      </c>
      <c r="AS95" s="315">
        <v>5.36</v>
      </c>
      <c r="AT95" s="316">
        <v>28.519999999999996</v>
      </c>
      <c r="AU95" s="316">
        <v>377.15999999999997</v>
      </c>
      <c r="AV95" s="316">
        <v>0</v>
      </c>
      <c r="AW95" s="316">
        <v>499.71999999999997</v>
      </c>
      <c r="AX95" s="316">
        <v>91.6</v>
      </c>
      <c r="AY95" s="316">
        <v>551.66</v>
      </c>
      <c r="AZ95" s="316">
        <v>416.31</v>
      </c>
      <c r="BA95" s="316">
        <v>3.0999999999999996</v>
      </c>
      <c r="BB95" s="314">
        <v>711.83999999999992</v>
      </c>
      <c r="BC95" s="315">
        <v>38.400000000000006</v>
      </c>
      <c r="BD95" s="316">
        <v>34.39</v>
      </c>
      <c r="BE95" s="316">
        <v>571.27</v>
      </c>
      <c r="BF95" s="316">
        <v>145.44999999999999</v>
      </c>
      <c r="BG95" s="316">
        <v>112.28</v>
      </c>
      <c r="BH95" s="316">
        <v>341.6</v>
      </c>
      <c r="BI95" s="316">
        <v>2.11</v>
      </c>
      <c r="BJ95" s="316">
        <v>42.7</v>
      </c>
      <c r="BK95" s="316">
        <v>7.51</v>
      </c>
      <c r="BL95" s="316">
        <v>817.93000000000006</v>
      </c>
      <c r="BM95" s="314">
        <v>53.75</v>
      </c>
      <c r="BN95" s="315">
        <v>0</v>
      </c>
      <c r="BO95" s="316">
        <v>0</v>
      </c>
      <c r="BP95" s="316">
        <v>147.86999999999998</v>
      </c>
      <c r="BQ95" s="316">
        <v>8.51</v>
      </c>
      <c r="BR95" s="316">
        <v>0</v>
      </c>
      <c r="BS95" s="316">
        <v>9.2100000000000009</v>
      </c>
      <c r="BT95" s="316">
        <v>279.58999999999997</v>
      </c>
      <c r="BU95" s="316">
        <v>7.45</v>
      </c>
      <c r="BV95" s="316">
        <v>65.7</v>
      </c>
      <c r="BW95" s="316">
        <v>441.76</v>
      </c>
      <c r="BX95" s="316">
        <v>0</v>
      </c>
      <c r="BY95" s="316">
        <v>121.8</v>
      </c>
      <c r="BZ95" s="316">
        <v>62.28</v>
      </c>
      <c r="CA95" s="316">
        <v>94.28</v>
      </c>
      <c r="CB95" s="316">
        <v>0</v>
      </c>
      <c r="CC95" s="316">
        <v>31.470000000000002</v>
      </c>
      <c r="CD95" s="316">
        <v>0</v>
      </c>
      <c r="CE95" s="316">
        <v>29.51</v>
      </c>
      <c r="CF95" s="316">
        <v>0</v>
      </c>
      <c r="CG95" s="316">
        <v>0</v>
      </c>
      <c r="CH95" s="316">
        <v>0</v>
      </c>
      <c r="CI95" s="316">
        <v>0</v>
      </c>
      <c r="CJ95" s="316">
        <v>41.32</v>
      </c>
      <c r="CK95" s="316">
        <v>0</v>
      </c>
      <c r="CL95" s="316">
        <v>37.29</v>
      </c>
      <c r="CM95" s="316">
        <v>0</v>
      </c>
      <c r="CN95" s="316">
        <v>0</v>
      </c>
      <c r="CO95" s="316">
        <v>0</v>
      </c>
      <c r="CP95" s="316">
        <v>0</v>
      </c>
      <c r="CQ95" s="316">
        <v>0</v>
      </c>
      <c r="CR95" s="316">
        <v>28.79</v>
      </c>
      <c r="CS95" s="316">
        <v>28.79</v>
      </c>
      <c r="CT95" s="316">
        <v>16.47</v>
      </c>
      <c r="CU95" s="316">
        <v>27.419999999999998</v>
      </c>
      <c r="CV95" s="316">
        <v>244.4</v>
      </c>
      <c r="CW95" s="314">
        <v>0</v>
      </c>
    </row>
  </sheetData>
  <mergeCells count="115">
    <mergeCell ref="A67:A68"/>
    <mergeCell ref="A49:A50"/>
    <mergeCell ref="A57:A58"/>
    <mergeCell ref="A59:A60"/>
    <mergeCell ref="A61:A62"/>
    <mergeCell ref="A63:A64"/>
    <mergeCell ref="A65:A66"/>
    <mergeCell ref="A26:A27"/>
    <mergeCell ref="A28:A29"/>
    <mergeCell ref="A30:A31"/>
    <mergeCell ref="A32:A33"/>
    <mergeCell ref="A34:A35"/>
    <mergeCell ref="A43:A44"/>
    <mergeCell ref="CR2:CR4"/>
    <mergeCell ref="CS2:CS4"/>
    <mergeCell ref="CT2:CT4"/>
    <mergeCell ref="CU2:CU4"/>
    <mergeCell ref="CV2:CV4"/>
    <mergeCell ref="CW2:CW4"/>
    <mergeCell ref="CL2:CL4"/>
    <mergeCell ref="CM2:CM4"/>
    <mergeCell ref="CN2:CN4"/>
    <mergeCell ref="CO2:CO4"/>
    <mergeCell ref="CP2:CP4"/>
    <mergeCell ref="CQ2:CQ4"/>
    <mergeCell ref="CF2:CF4"/>
    <mergeCell ref="CG2:CG4"/>
    <mergeCell ref="CH2:CH4"/>
    <mergeCell ref="CI2:CI4"/>
    <mergeCell ref="CJ2:CJ4"/>
    <mergeCell ref="CK2:CK4"/>
    <mergeCell ref="BZ2:BZ4"/>
    <mergeCell ref="CA2:CA4"/>
    <mergeCell ref="CB2:CB4"/>
    <mergeCell ref="CC2:CC4"/>
    <mergeCell ref="CD2:CD4"/>
    <mergeCell ref="CE2:CE4"/>
    <mergeCell ref="BT2:BT4"/>
    <mergeCell ref="BU2:BU4"/>
    <mergeCell ref="BV2:BV4"/>
    <mergeCell ref="BW2:BW4"/>
    <mergeCell ref="BX2:BX4"/>
    <mergeCell ref="BY2:BY4"/>
    <mergeCell ref="BN2:BN4"/>
    <mergeCell ref="BO2:BO4"/>
    <mergeCell ref="BP2:BP4"/>
    <mergeCell ref="BQ2:BQ4"/>
    <mergeCell ref="BR2:BR4"/>
    <mergeCell ref="BS2:BS4"/>
    <mergeCell ref="BH2:BH4"/>
    <mergeCell ref="BI2:BI4"/>
    <mergeCell ref="BJ2:BJ4"/>
    <mergeCell ref="BK2:BK4"/>
    <mergeCell ref="BL2:BL4"/>
    <mergeCell ref="BM2:BM4"/>
    <mergeCell ref="BB2:BB4"/>
    <mergeCell ref="BC2:BC4"/>
    <mergeCell ref="BD2:BD4"/>
    <mergeCell ref="BE2:BE4"/>
    <mergeCell ref="BF2:BF4"/>
    <mergeCell ref="BG2:BG4"/>
    <mergeCell ref="AV2:AV4"/>
    <mergeCell ref="AW2:AW4"/>
    <mergeCell ref="AX2:AX4"/>
    <mergeCell ref="AY2:AY4"/>
    <mergeCell ref="AZ2:AZ4"/>
    <mergeCell ref="BA2:BA4"/>
    <mergeCell ref="AP2:AP4"/>
    <mergeCell ref="AQ2:AQ4"/>
    <mergeCell ref="AR2:AR4"/>
    <mergeCell ref="AS2:AS4"/>
    <mergeCell ref="AT2:AT4"/>
    <mergeCell ref="AU2:AU4"/>
    <mergeCell ref="AJ2:AJ4"/>
    <mergeCell ref="AK2:AK4"/>
    <mergeCell ref="AL2:AL4"/>
    <mergeCell ref="AM2:AM4"/>
    <mergeCell ref="AN2:AN4"/>
    <mergeCell ref="AO2:AO4"/>
    <mergeCell ref="AD2:AD4"/>
    <mergeCell ref="AE2:AE4"/>
    <mergeCell ref="AF2:AF4"/>
    <mergeCell ref="AG2:AG4"/>
    <mergeCell ref="AH2:AH4"/>
    <mergeCell ref="AI2:AI4"/>
    <mergeCell ref="X2:X4"/>
    <mergeCell ref="Y2:Y4"/>
    <mergeCell ref="Z2:Z4"/>
    <mergeCell ref="AA2:AA4"/>
    <mergeCell ref="AB2:AB4"/>
    <mergeCell ref="AC2:AC4"/>
    <mergeCell ref="R2:R4"/>
    <mergeCell ref="S2:S4"/>
    <mergeCell ref="T2:T4"/>
    <mergeCell ref="U2:U4"/>
    <mergeCell ref="V2:V4"/>
    <mergeCell ref="W2:W4"/>
    <mergeCell ref="O2:O4"/>
    <mergeCell ref="P2:P4"/>
    <mergeCell ref="Q2:Q4"/>
    <mergeCell ref="F2:F4"/>
    <mergeCell ref="G2:G4"/>
    <mergeCell ref="H2:H4"/>
    <mergeCell ref="I2:I4"/>
    <mergeCell ref="J2:J4"/>
    <mergeCell ref="K2:K4"/>
    <mergeCell ref="A1:C1"/>
    <mergeCell ref="A2:A4"/>
    <mergeCell ref="B2:B4"/>
    <mergeCell ref="C2:C4"/>
    <mergeCell ref="D2:D4"/>
    <mergeCell ref="E2:E4"/>
    <mergeCell ref="L2:L4"/>
    <mergeCell ref="M2:M4"/>
    <mergeCell ref="N2:N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январь</vt:lpstr>
      <vt:lpstr>февраль</vt:lpstr>
      <vt:lpstr>март</vt:lpstr>
      <vt:lpstr>апрель</vt:lpstr>
      <vt:lpstr>май</vt:lpstr>
      <vt:lpstr>июнь</vt:lpstr>
      <vt:lpstr>июль</vt:lpstr>
      <vt:lpstr>август</vt:lpstr>
      <vt:lpstr>сентябрь</vt:lpstr>
      <vt:lpstr>октябрь</vt:lpstr>
      <vt:lpstr>ноябрь</vt:lpstr>
      <vt:lpstr>декабрь</vt:lpstr>
    </vt:vector>
  </TitlesOfParts>
  <Company>OEM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Рамиля Рустамовна</dc:creator>
  <cp:lastModifiedBy>Рамиля Рустамовна</cp:lastModifiedBy>
  <cp:lastPrinted>2020-09-15T12:51:00Z</cp:lastPrinted>
  <dcterms:created xsi:type="dcterms:W3CDTF">2020-03-17T13:05:13Z</dcterms:created>
  <dcterms:modified xsi:type="dcterms:W3CDTF">2021-02-04T11:47:46Z</dcterms:modified>
</cp:coreProperties>
</file>